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5.bin" ContentType="application/vnd.openxmlformats-officedocument.spreadsheetml.customProperty"/>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ustomProperty1.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customProperty2.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7D680F66-18BA-408E-B332-26207C6C97E7}" xr6:coauthVersionLast="47" xr6:coauthVersionMax="47" xr10:uidLastSave="{00000000-0000-0000-0000-000000000000}"/>
  <bookViews>
    <workbookView xWindow="-110" yWindow="-110" windowWidth="22780" windowHeight="14540" firstSheet="1" activeTab="1" xr2:uid="{E88B71D0-D84B-4586-B9B5-FC9A50C4AEDC}"/>
  </bookViews>
  <sheets>
    <sheet name="Instructions" sheetId="5" r:id="rId1"/>
    <sheet name="Gen'l Info" sheetId="6" r:id="rId2"/>
    <sheet name="CE Calcs" sheetId="1" r:id="rId3"/>
    <sheet name="Notes &amp; Assumptions" sheetId="7" r:id="rId4"/>
    <sheet name="Emission Factors" sheetId="3" r:id="rId5"/>
  </sheets>
  <externalReferences>
    <externalReference r:id="rId6"/>
  </externalReferences>
  <definedNames>
    <definedName name="Annual_CO2_Emissions" localSheetId="1">[1]Calcs!$G$47</definedName>
    <definedName name="Annual_CO2_Emissions" localSheetId="0">[1]Calcs!$G$47</definedName>
    <definedName name="Annual_CO2_Emissions">#REF!</definedName>
    <definedName name="Annual_Emission_Reductions_ROG_NOx_PM">#REF!</definedName>
    <definedName name="Annual_Mileage_New_Vehicles" localSheetId="1">[1]Calcs!#REF!</definedName>
    <definedName name="Annual_Mileage_New_Vehicles" localSheetId="0">[1]Calcs!#REF!</definedName>
    <definedName name="Annual_Mileage_New_Vehicles">#REF!</definedName>
    <definedName name="Annual_NOx_Emissions" localSheetId="1">[1]Calcs!$G$44</definedName>
    <definedName name="Annual_NOx_Emissions" localSheetId="0">[1]Calcs!$G$44</definedName>
    <definedName name="Annual_NOx_Emissions">#REF!</definedName>
    <definedName name="Annual_PM_Emissions" localSheetId="1">[1]Calcs!$G$45</definedName>
    <definedName name="Annual_PM_Emissions" localSheetId="0">[1]Calcs!$G$45</definedName>
    <definedName name="Annual_PM_Emissions">#REF!</definedName>
    <definedName name="Annual_ROG_Emissions" localSheetId="1">[1]Calcs!$G$43</definedName>
    <definedName name="Annual_ROG_Emissions" localSheetId="0">[1]Calcs!$G$43</definedName>
    <definedName name="Annual_ROG_Emissions">#REF!</definedName>
    <definedName name="Annual_Trips_Reduced" localSheetId="1">[1]Calcs!$G$42</definedName>
    <definedName name="Annual_Trips_Reduced" localSheetId="0">[1]Calcs!$G$42</definedName>
    <definedName name="Annual_Trips_Reduced">#REF!</definedName>
    <definedName name="Annual_VMT_Reduction" localSheetId="1">[1]Calcs!$G$41</definedName>
    <definedName name="Annual_VMT_Reduction" localSheetId="0">[1]Calcs!$G$41</definedName>
    <definedName name="Annual_VMT_Reduction">#REF!</definedName>
    <definedName name="Annual_Weighted_PM_Emissions">#REF!</definedName>
    <definedName name="Application_Number" localSheetId="1">[1]Calcs!#REF!</definedName>
    <definedName name="Application_Number" localSheetId="0">[1]Calcs!#REF!</definedName>
    <definedName name="Application_Number">#REF!</definedName>
    <definedName name="BEndNOxfactor" localSheetId="1">[1]Calcs!#REF!</definedName>
    <definedName name="BEndNOxfactor" localSheetId="0">[1]Calcs!#REF!</definedName>
    <definedName name="BEndNOxfactor">#REF!</definedName>
    <definedName name="BEndROGfactor" localSheetId="1">[1]Calcs!#REF!</definedName>
    <definedName name="BEndROGfactor" localSheetId="0">[1]Calcs!#REF!</definedName>
    <definedName name="BEndROGfactor">#REF!</definedName>
    <definedName name="BTrips" localSheetId="1">[1]Calcs!#REF!</definedName>
    <definedName name="BTrips" localSheetId="0">[1]Calcs!#REF!</definedName>
    <definedName name="BTrips">#REF!</definedName>
    <definedName name="BVMT" localSheetId="1">[1]Calcs!#REF!</definedName>
    <definedName name="BVMT" localSheetId="0">[1]Calcs!#REF!</definedName>
    <definedName name="BVMT">#REF!</definedName>
    <definedName name="BVMTNOxfactor" localSheetId="1">[1]Calcs!#REF!</definedName>
    <definedName name="BVMTNOxfactor" localSheetId="0">[1]Calcs!#REF!</definedName>
    <definedName name="BVMTNOxfactor">#REF!</definedName>
    <definedName name="BVMTPM10factor" localSheetId="1">[1]Calcs!#REF!</definedName>
    <definedName name="BVMTPM10factor" localSheetId="0">[1]Calcs!#REF!</definedName>
    <definedName name="BVMTPM10factor">#REF!</definedName>
    <definedName name="BVMTROGfactor" localSheetId="1">[1]Calcs!#REF!</definedName>
    <definedName name="BVMTROGfactor" localSheetId="0">[1]Calcs!#REF!</definedName>
    <definedName name="BVMTROGfactor">#REF!</definedName>
    <definedName name="CO2_Electric">'Emission Factors'!#REF!</definedName>
    <definedName name="CO2_for_Gasoline" localSheetId="1">'[1]Emission Factors'!$C$37</definedName>
    <definedName name="CO2_for_Gasoline" localSheetId="0">'[1]Emission Factors'!$C$37</definedName>
    <definedName name="CO2_for_Gasoline">'Emission Factors'!#REF!</definedName>
    <definedName name="CO2_from_CNG">'Emission Factors'!#REF!</definedName>
    <definedName name="Cost_Effectiveness_Points" localSheetId="1">[1]Calcs!#REF!</definedName>
    <definedName name="Cost_Effectiveness_Points" localSheetId="0">[1]Calcs!#REF!</definedName>
    <definedName name="Cost_Effectiveness_Points">#REF!</definedName>
    <definedName name="Current_Std_LD">'Emission Factors'!#REF!</definedName>
    <definedName name="DEndNOxfactor">#REF!</definedName>
    <definedName name="DEndROGfactor">#REF!</definedName>
    <definedName name="Disadvantaged_Community_Points">#REF!</definedName>
    <definedName name="DisTrips">#REF!</definedName>
    <definedName name="DisVMT" localSheetId="1">[1]Calcs!#REF!</definedName>
    <definedName name="DisVMT" localSheetId="0">[1]Calcs!#REF!</definedName>
    <definedName name="DisVMT">#REF!</definedName>
    <definedName name="DVMTNOxfactor">#REF!</definedName>
    <definedName name="DVMTPM10factor">#REF!</definedName>
    <definedName name="DVMTROGfactor">#REF!</definedName>
    <definedName name="e">'Emission Factors'!#REF!</definedName>
    <definedName name="Emiss_Std_LD" localSheetId="1">'[1]Emission Factors'!$A$210:$A$213</definedName>
    <definedName name="Emiss_Std_LD" localSheetId="0">'[1]Emission Factors'!$A$210:$A$213</definedName>
    <definedName name="Final_Report_Date_CMA" localSheetId="1">[1]Calcs!#REF!</definedName>
    <definedName name="Final_Report_Date_CMA" localSheetId="0">[1]Calcs!#REF!</definedName>
    <definedName name="Final_Report_Date_CMA">#REF!</definedName>
    <definedName name="Lifetime_CO2_Emissions">#REF!</definedName>
    <definedName name="Lifetime_Emission_Reductions_ROG_NOx_PM" localSheetId="1">[1]Calcs!$H$48</definedName>
    <definedName name="Lifetime_Emission_Reductions_ROG_NOx_PM" localSheetId="0">[1]Calcs!$H$48</definedName>
    <definedName name="Lifetime_Emission_Reductions_ROG_NOx_PM">#REF!</definedName>
    <definedName name="Lifetime_Emissions_Reductions_Tons_ROG_NOx_PM" localSheetId="1">[1]Calcs!#REF!</definedName>
    <definedName name="Lifetime_Emissions_Reductions_Tons_ROG_NOx_PM" localSheetId="0">[1]Calcs!#REF!</definedName>
    <definedName name="Lifetime_Emissions_Reductions_Tons_ROG_NOx_PM">#REF!</definedName>
    <definedName name="Lifetime_NOx_Emissions" localSheetId="1">[1]Calcs!$H$44</definedName>
    <definedName name="Lifetime_NOx_Emissions" localSheetId="0">[1]Calcs!$H$44</definedName>
    <definedName name="Lifetime_NOx_Emissions">#REF!</definedName>
    <definedName name="Lifetime_PM_Emissions" localSheetId="1">[1]Calcs!$H$45</definedName>
    <definedName name="Lifetime_PM_Emissions" localSheetId="0">[1]Calcs!$H$45</definedName>
    <definedName name="Lifetime_PM_Emissions">#REF!</definedName>
    <definedName name="Lifetime_ROG_Emissions" localSheetId="1">[1]Calcs!$H$43</definedName>
    <definedName name="Lifetime_ROG_Emissions" localSheetId="0">[1]Calcs!$H$43</definedName>
    <definedName name="Lifetime_ROG_Emissions">#REF!</definedName>
    <definedName name="Lifetime_Trips_Eliminated" localSheetId="1">[1]Calcs!#REF!</definedName>
    <definedName name="Lifetime_Trips_Eliminated" localSheetId="0">[1]Calcs!#REF!</definedName>
    <definedName name="Lifetime_Trips_Eliminated">#REF!</definedName>
    <definedName name="Lifetime_Trips_Reduced">#REF!</definedName>
    <definedName name="Lifetime_VMT_Reduction">#REF!</definedName>
    <definedName name="Lifetime_Weighted_PM_Emissions">#REF!</definedName>
    <definedName name="Local_Clean_Air_Planning_Points">#REF!</definedName>
    <definedName name="Mileage_Lt_Duty" localSheetId="1">'[1]Emission Factors'!$C$46</definedName>
    <definedName name="Mileage_Lt_Duty" localSheetId="0">'[1]Emission Factors'!$C$46</definedName>
    <definedName name="Mileage_Lt_Duty">'Emission Factors'!$C$36</definedName>
    <definedName name="New_Vehicle_ROG_Emission_Factor_gr_yr">#REF!</definedName>
    <definedName name="NOx_Running_Emission_Factor" localSheetId="1">[1]Calcs!#REF!</definedName>
    <definedName name="NOx_Running_Emission_Factor" localSheetId="0">[1]Calcs!#REF!</definedName>
    <definedName name="NOx_Running_Emission_Factor">#REF!</definedName>
    <definedName name="NOx_Trip_Factor" localSheetId="1">[1]Calcs!#REF!</definedName>
    <definedName name="NOx_Trip_Factor" localSheetId="0">[1]Calcs!#REF!</definedName>
    <definedName name="NOx_Trip_Factor">#REF!</definedName>
    <definedName name="Number_of_New_Vehicles">#REF!</definedName>
    <definedName name="Other_Project_Attributes_Points">#REF!</definedName>
    <definedName name="PM_Exhaust_Emissions" localSheetId="1">[1]Calcs!#REF!</definedName>
    <definedName name="PM_Exhaust_Emissions" localSheetId="0">[1]Calcs!#REF!</definedName>
    <definedName name="PM_Exhaust_Emissions">#REF!</definedName>
    <definedName name="PM_Exhaust_Factor" localSheetId="1">[1]Calcs!#REF!</definedName>
    <definedName name="PM_Exhaust_Factor" localSheetId="0">[1]Calcs!#REF!</definedName>
    <definedName name="PM_Exhaust_Factor">#REF!</definedName>
    <definedName name="PM_Tire_Wear_Factor" localSheetId="1">[1]Calcs!#REF!</definedName>
    <definedName name="PM_Tire_Wear_Factor" localSheetId="0">[1]Calcs!#REF!</definedName>
    <definedName name="PM_Tire_Wear_Factor">#REF!</definedName>
    <definedName name="PM10_Emission_Factor" localSheetId="1">[1]Calcs!#REF!</definedName>
    <definedName name="PM10_Emission_Factor" localSheetId="0">[1]Calcs!#REF!</definedName>
    <definedName name="PM10_Emission_Factor">#REF!</definedName>
    <definedName name="Project_Sponsor" localSheetId="1">[1]Calcs!#REF!</definedName>
    <definedName name="Project_Sponsor" localSheetId="0">[1]Calcs!#REF!</definedName>
    <definedName name="Project_Sponsor">#REF!</definedName>
    <definedName name="Project_Sponsor_Address" localSheetId="1">[1]Calcs!#REF!</definedName>
    <definedName name="Project_Sponsor_Address" localSheetId="0">[1]Calcs!#REF!</definedName>
    <definedName name="Project_Sponsor_Address">#REF!</definedName>
    <definedName name="Project_Sponsor_City" localSheetId="1">[1]Calcs!#REF!</definedName>
    <definedName name="Project_Sponsor_City" localSheetId="0">[1]Calcs!#REF!</definedName>
    <definedName name="Project_Sponsor_City">#REF!</definedName>
    <definedName name="Project_Sponsor_City_Zip" localSheetId="1">[1]Calcs!#REF!</definedName>
    <definedName name="Project_Sponsor_City_Zip" localSheetId="0">[1]Calcs!#REF!</definedName>
    <definedName name="Project_Sponsor_City_Zip">#REF!</definedName>
    <definedName name="Project_Sponsor_Contact" localSheetId="1">[1]Calcs!#REF!</definedName>
    <definedName name="Project_Sponsor_Contact" localSheetId="0">[1]Calcs!#REF!</definedName>
    <definedName name="Project_Sponsor_Contact">#REF!</definedName>
    <definedName name="Project_Sponsor_Email" localSheetId="1">[1]Calcs!#REF!</definedName>
    <definedName name="Project_Sponsor_Email" localSheetId="0">[1]Calcs!#REF!</definedName>
    <definedName name="Project_Sponsor_Email">#REF!</definedName>
    <definedName name="Project_Sponsor_Phone_Number" localSheetId="1">[1]Calcs!#REF!</definedName>
    <definedName name="Project_Sponsor_Phone_Number" localSheetId="0">[1]Calcs!#REF!</definedName>
    <definedName name="Project_Sponsor_Phone_Number">#REF!</definedName>
    <definedName name="Project_Sponsor_Zip_Code" localSheetId="1">[1]Calcs!#REF!</definedName>
    <definedName name="Project_Sponsor_Zip_Code" localSheetId="0">[1]Calcs!#REF!</definedName>
    <definedName name="Project_Sponsor_Zip_Code">#REF!</definedName>
    <definedName name="Project_Start_Date" localSheetId="1">[1]Calcs!#REF!</definedName>
    <definedName name="Project_Start_Date" localSheetId="0">[1]Calcs!#REF!</definedName>
    <definedName name="Project_Start_Date">#REF!</definedName>
    <definedName name="Project_Title" localSheetId="1">[1]Calcs!#REF!</definedName>
    <definedName name="Project_Title" localSheetId="0">[1]Calcs!#REF!</definedName>
    <definedName name="Project_Title">#REF!</definedName>
    <definedName name="Project_Type_Code" localSheetId="1">[1]Calcs!#REF!</definedName>
    <definedName name="Project_Type_Code" localSheetId="0">[1]Calcs!#REF!</definedName>
    <definedName name="Project_Type_Code">#REF!</definedName>
    <definedName name="Promote_Alternative_Transportation_Modes">#REF!</definedName>
    <definedName name="Public_Private" localSheetId="1">[1]Calcs!#REF!</definedName>
    <definedName name="Public_Private" localSheetId="0">[1]Calcs!#REF!</definedName>
    <definedName name="Public_Private">#REF!</definedName>
    <definedName name="ROG_Running_Emission_Factor" localSheetId="1">[1]Calcs!#REF!</definedName>
    <definedName name="ROG_Running_Emission_Factor" localSheetId="0">[1]Calcs!#REF!</definedName>
    <definedName name="ROG_Running_Emission_Factor">#REF!</definedName>
    <definedName name="ROG_Trip_Factor" localSheetId="1">[1]Calcs!#REF!</definedName>
    <definedName name="ROG_Trip_Factor" localSheetId="0">[1]Calcs!#REF!</definedName>
    <definedName name="ROG_Trip_Factor">#REF!</definedName>
    <definedName name="Shuttle_Van_Days_Yr" localSheetId="1">[1]Calcs!#REF!</definedName>
    <definedName name="Shuttle_Van_Days_Yr" localSheetId="0">[1]Calcs!#REF!</definedName>
    <definedName name="Shuttle_Van_Days_Yr">#REF!</definedName>
    <definedName name="Shuttle_Van_Emissions">#REF!</definedName>
    <definedName name="Shuttle_Van_NOx_Running_Emissions" localSheetId="1">[1]Calcs!#REF!</definedName>
    <definedName name="Shuttle_Van_NOx_Running_Emissions" localSheetId="0">[1]Calcs!#REF!</definedName>
    <definedName name="Shuttle_Van_NOx_Running_Emissions">#REF!</definedName>
    <definedName name="Shuttle_Van_NOx_Trip_Emissions">#REF!</definedName>
    <definedName name="Shuttle_Van_PM_Emission_Factor" localSheetId="1">[1]Calcs!#REF!</definedName>
    <definedName name="Shuttle_Van_PM_Emission_Factor" localSheetId="0">[1]Calcs!#REF!</definedName>
    <definedName name="Shuttle_Van_PM_Emission_Factor">#REF!</definedName>
    <definedName name="Shuttle_Van_PM_Emissions">#REF!</definedName>
    <definedName name="Shuttle_Van_ROG_Running_Emissions" localSheetId="1">[1]Calcs!#REF!</definedName>
    <definedName name="Shuttle_Van_ROG_Running_Emissions" localSheetId="0">[1]Calcs!#REF!</definedName>
    <definedName name="Shuttle_Van_ROG_Running_Emissions">#REF!</definedName>
    <definedName name="Shuttle_Van_ROG_Trip_Emissions">#REF!</definedName>
    <definedName name="Shuttle_Van_Trip_Length">#REF!</definedName>
    <definedName name="Shuttle_Van_Trips">#REF!</definedName>
    <definedName name="TFCA_Cost_40_Percent" localSheetId="1">[1]Calcs!$K$4</definedName>
    <definedName name="TFCA_Cost_40_Percent" localSheetId="0">[1]Calcs!$K$4</definedName>
    <definedName name="TFCA_Cost_40_Percent">#REF!</definedName>
    <definedName name="TFCA_Cost_60_Percent" localSheetId="1">[1]Calcs!$K$5</definedName>
    <definedName name="TFCA_Cost_60_Percent" localSheetId="0">[1]Calcs!$K$5</definedName>
    <definedName name="TFCA_Cost_60_Percent">#REF!</definedName>
    <definedName name="TFCA_Cost_Effectiveness">#REF!</definedName>
    <definedName name="TFCA_Funding_Effectiveness_Points">#REF!</definedName>
    <definedName name="TFCA_Weighted_Cost_Effectiveness">#REF!</definedName>
    <definedName name="Total_Cost_Effectiveness">#REF!</definedName>
    <definedName name="Total_PM_Emissions__gr." localSheetId="1">[1]Calcs!#REF!</definedName>
    <definedName name="Total_PM_Emissions__gr." localSheetId="0">[1]Calcs!#REF!</definedName>
    <definedName name="Total_PM_Emissions__gr.">#REF!</definedName>
    <definedName name="Total_PM_Emissions_Tons" localSheetId="1">[1]Calcs!#REF!</definedName>
    <definedName name="Total_PM_Emissions_Tons" localSheetId="0">[1]Calcs!#REF!</definedName>
    <definedName name="Total_PM_Emissions_Tons">#REF!</definedName>
    <definedName name="Total_Points">#REF!</definedName>
    <definedName name="Total_Project_Cost">#REF!</definedName>
    <definedName name="Total_TFCA_Cost" localSheetId="1">[1]Calcs!$K$6</definedName>
    <definedName name="Total_TFCA_Cost" localSheetId="0">[1]Calcs!$K$6</definedName>
    <definedName name="Total_TFCA_Cost">#REF!</definedName>
    <definedName name="VMT_w__Project" localSheetId="1">[1]Calcs!#REF!</definedName>
    <definedName name="VMT_w__Project" localSheetId="0">[1]Calcs!#REF!</definedName>
    <definedName name="VMT_w__Project">#REF!</definedName>
    <definedName name="VMT_w_o_Project" localSheetId="1">[1]Calcs!#REF!</definedName>
    <definedName name="VMT_w_o_Project" localSheetId="0">[1]Calcs!#REF!</definedName>
    <definedName name="VMT_w_o_Project">#REF!</definedName>
    <definedName name="Weight_Class_LD" localSheetId="1">'[1]Emission Factors'!$A$218:$A$220</definedName>
    <definedName name="Weight_Class_LD" localSheetId="0">'[1]Emission Factors'!$A$218:$A$220</definedName>
    <definedName name="Yrs_Effectiveness" localSheetId="1">[1]Calcs!$K$2</definedName>
    <definedName name="Yrs_Effectiveness" localSheetId="0">[1]Calcs!$K$2</definedName>
    <definedName name="Yrs_Effectiveness">'CE Calcs'!$K$2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8" i="3" l="1"/>
  <c r="B31" i="6" l="1"/>
  <c r="B30" i="6"/>
  <c r="B29" i="6"/>
  <c r="E52" i="3" l="1"/>
  <c r="E49" i="3"/>
  <c r="E48" i="3"/>
  <c r="E47" i="3"/>
  <c r="E46" i="3"/>
  <c r="E44" i="3"/>
  <c r="E50" i="3" s="1"/>
  <c r="E51" i="3" s="1"/>
  <c r="C47" i="3"/>
  <c r="C46" i="3"/>
  <c r="G10" i="3"/>
  <c r="G9" i="3"/>
  <c r="G8" i="3"/>
  <c r="G7" i="3"/>
  <c r="G6" i="3"/>
  <c r="G11" i="3"/>
  <c r="G12" i="3"/>
  <c r="G13" i="3"/>
  <c r="G14" i="3"/>
  <c r="G15" i="3"/>
  <c r="G16" i="3"/>
  <c r="G17" i="3"/>
  <c r="G18" i="3"/>
  <c r="F9" i="3"/>
  <c r="F8" i="3"/>
  <c r="F7" i="3"/>
  <c r="F6" i="3"/>
  <c r="H7" i="3"/>
  <c r="D15" i="1" l="1"/>
  <c r="H18" i="3" l="1"/>
  <c r="F18" i="3"/>
  <c r="H14" i="3"/>
  <c r="H15" i="3"/>
  <c r="H16" i="3"/>
  <c r="H17" i="3"/>
  <c r="H13" i="3"/>
  <c r="F14" i="3"/>
  <c r="F15" i="3"/>
  <c r="F16" i="3"/>
  <c r="F17" i="3"/>
  <c r="F13" i="3"/>
  <c r="H9" i="3"/>
  <c r="H10" i="3"/>
  <c r="H11" i="3"/>
  <c r="H12" i="3"/>
  <c r="H8" i="3"/>
  <c r="F10" i="3"/>
  <c r="F11" i="3"/>
  <c r="F12" i="3"/>
  <c r="H6" i="3"/>
  <c r="K8" i="1" l="1"/>
  <c r="G47" i="1" l="1"/>
  <c r="K4" i="1" l="1"/>
  <c r="E14" i="1" l="1"/>
  <c r="E15" i="1"/>
  <c r="F14" i="1"/>
  <c r="D17" i="1"/>
  <c r="E17" i="1" s="1"/>
  <c r="D16" i="1"/>
  <c r="E16" i="1" s="1"/>
  <c r="H47" i="1"/>
  <c r="L43" i="1"/>
  <c r="Q42" i="1"/>
  <c r="P42" i="1"/>
  <c r="O42" i="1"/>
  <c r="N42" i="1"/>
  <c r="N43" i="1" s="1"/>
  <c r="M42" i="1"/>
  <c r="Q41" i="1"/>
  <c r="P41" i="1"/>
  <c r="O41" i="1"/>
  <c r="N41" i="1"/>
  <c r="M41" i="1"/>
  <c r="Q40" i="1"/>
  <c r="Q43" i="1" s="1"/>
  <c r="P40" i="1"/>
  <c r="P43" i="1" s="1"/>
  <c r="O40" i="1"/>
  <c r="N40" i="1"/>
  <c r="M40" i="1"/>
  <c r="I34" i="1"/>
  <c r="N33" i="1"/>
  <c r="N34" i="1" s="1"/>
  <c r="M33" i="1"/>
  <c r="L33" i="1"/>
  <c r="L34" i="1" s="1"/>
  <c r="K33" i="1"/>
  <c r="J33" i="1"/>
  <c r="N32" i="1"/>
  <c r="M32" i="1"/>
  <c r="L32" i="1"/>
  <c r="K32" i="1"/>
  <c r="J32" i="1"/>
  <c r="N31" i="1"/>
  <c r="M31" i="1"/>
  <c r="L31" i="1"/>
  <c r="K31" i="1"/>
  <c r="J31" i="1"/>
  <c r="D24" i="1"/>
  <c r="E24" i="1" s="1"/>
  <c r="D23" i="1"/>
  <c r="I23" i="1" s="1"/>
  <c r="D18" i="1"/>
  <c r="F18" i="1" s="1"/>
  <c r="F22" i="1"/>
  <c r="I18" i="1"/>
  <c r="I15" i="1"/>
  <c r="E22" i="1"/>
  <c r="I22" i="1"/>
  <c r="I14" i="1"/>
  <c r="I17" i="1" l="1"/>
  <c r="M34" i="1"/>
  <c r="J34" i="1"/>
  <c r="H23" i="1"/>
  <c r="G14" i="1"/>
  <c r="G22" i="1"/>
  <c r="D25" i="1"/>
  <c r="K34" i="1"/>
  <c r="M43" i="1"/>
  <c r="F24" i="1"/>
  <c r="O43" i="1"/>
  <c r="F17" i="1"/>
  <c r="F15" i="1"/>
  <c r="G15" i="1"/>
  <c r="E23" i="1"/>
  <c r="E25" i="1" s="1"/>
  <c r="D19" i="1"/>
  <c r="G46" i="1" s="1"/>
  <c r="H46" i="1" s="1"/>
  <c r="G24" i="1"/>
  <c r="H17" i="1"/>
  <c r="G18" i="1"/>
  <c r="F23" i="1"/>
  <c r="F16" i="1"/>
  <c r="E18" i="1"/>
  <c r="E19" i="1" s="1"/>
  <c r="I24" i="1"/>
  <c r="I16" i="1"/>
  <c r="H24" i="1"/>
  <c r="G23" i="1"/>
  <c r="H16" i="1"/>
  <c r="G17" i="1"/>
  <c r="G16" i="1"/>
  <c r="I19" i="1" l="1"/>
  <c r="H25" i="1"/>
  <c r="H14" i="1"/>
  <c r="H22" i="1"/>
  <c r="H15" i="1"/>
  <c r="H18" i="1"/>
  <c r="G25" i="1"/>
  <c r="F25" i="1"/>
  <c r="F19" i="1"/>
  <c r="G19" i="1"/>
  <c r="G48" i="1"/>
  <c r="I25" i="1"/>
  <c r="H48" i="1" l="1"/>
  <c r="B32" i="6"/>
  <c r="G52" i="1"/>
  <c r="H19" i="1"/>
  <c r="G51" i="1" s="1"/>
  <c r="H51" i="1" s="1"/>
  <c r="G49" i="1"/>
  <c r="H49" i="1" l="1"/>
  <c r="H55" i="1" s="1"/>
  <c r="B37" i="6" s="1"/>
  <c r="B33" i="6"/>
  <c r="H52" i="1"/>
  <c r="B35" i="6"/>
  <c r="G50" i="1"/>
  <c r="H50" i="1" l="1"/>
  <c r="H53" i="1" s="1"/>
  <c r="H54" i="1" s="1"/>
  <c r="B36" i="6" s="1"/>
  <c r="B34" i="6"/>
  <c r="G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 Berdugo</author>
    <author>David Wiley</author>
    <author>Joseph Steinberger</author>
    <author xml:space="preserve"> Deepti Jain</author>
  </authors>
  <commentList>
    <comment ref="A30" authorId="0" shapeId="0" xr:uid="{34245A3A-2599-4B00-8B63-5E42411ACE89}">
      <text>
        <r>
          <rPr>
            <b/>
            <sz val="8"/>
            <color indexed="81"/>
            <rFont val="Tahoma"/>
            <family val="2"/>
          </rPr>
          <t>Liz Berdugo:</t>
        </r>
        <r>
          <rPr>
            <sz val="8"/>
            <color indexed="81"/>
            <rFont val="Tahoma"/>
            <family val="2"/>
          </rPr>
          <t xml:space="preserve">
For clarification only.  Not used in calculation emissions.</t>
        </r>
      </text>
    </comment>
    <comment ref="D30" authorId="1" shapeId="0" xr:uid="{58844666-77C0-487C-888F-BB92C86242E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E30" authorId="1" shapeId="0" xr:uid="{BE38F676-EE0A-4156-8379-66A5F088F4DB}">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F30" authorId="1" shapeId="0" xr:uid="{20CF95B4-7DBD-4B32-875B-BFC6DD6BC8A0}">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G30" authorId="1" shapeId="0" xr:uid="{AC8B182C-910E-4CF6-8320-C2774F323DC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H30" authorId="1" shapeId="0" xr:uid="{B30D70DA-1D32-49EC-A25A-5F231F1B8AE4}">
      <text>
        <r>
          <rPr>
            <b/>
            <sz val="8"/>
            <color indexed="81"/>
            <rFont val="Tahoma"/>
            <family val="2"/>
          </rPr>
          <t>David Wiley:</t>
        </r>
        <r>
          <rPr>
            <sz val="8"/>
            <color indexed="81"/>
            <rFont val="Tahoma"/>
            <family val="2"/>
          </rPr>
          <t xml:space="preserve">
See "CO2 Table for Light-Duty Shuttles" on Emissio Factors Tab</t>
        </r>
      </text>
    </comment>
    <comment ref="A39" authorId="0" shapeId="0" xr:uid="{D548A0BA-4A24-46F3-B7AB-48CC6A2DF72A}">
      <text>
        <r>
          <rPr>
            <b/>
            <sz val="8"/>
            <color indexed="81"/>
            <rFont val="Tahoma"/>
            <family val="2"/>
          </rPr>
          <t>Liz Berdugo:</t>
        </r>
        <r>
          <rPr>
            <sz val="8"/>
            <color indexed="81"/>
            <rFont val="Tahoma"/>
            <family val="2"/>
          </rPr>
          <t xml:space="preserve">
For clarification only.  Not used in calculation emissions.</t>
        </r>
      </text>
    </comment>
    <comment ref="B39" authorId="0" shapeId="0" xr:uid="{D5CF6978-571E-4E4F-B6E3-9A741A0422E0}">
      <text>
        <r>
          <rPr>
            <b/>
            <sz val="8"/>
            <color indexed="81"/>
            <rFont val="Tahoma"/>
            <family val="2"/>
          </rPr>
          <t>Liz Berdugo:</t>
        </r>
        <r>
          <rPr>
            <sz val="8"/>
            <color indexed="81"/>
            <rFont val="Tahoma"/>
            <family val="2"/>
          </rPr>
          <t xml:space="preserve">
To check compatibility of device with engine</t>
        </r>
      </text>
    </comment>
    <comment ref="C39" authorId="0" shapeId="0" xr:uid="{519F8A0F-7289-4D28-BC29-DCA31AC7D580}">
      <text>
        <r>
          <rPr>
            <b/>
            <sz val="8"/>
            <color indexed="81"/>
            <rFont val="Tahoma"/>
            <family val="2"/>
          </rPr>
          <t>Liz Berdugo:</t>
        </r>
        <r>
          <rPr>
            <sz val="8"/>
            <color indexed="81"/>
            <rFont val="Tahoma"/>
            <family val="2"/>
          </rPr>
          <t xml:space="preserve">
To check compatibility of device with engine</t>
        </r>
      </text>
    </comment>
    <comment ref="A51" authorId="2" shapeId="0" xr:uid="{A0569613-E498-4652-8ACE-0C5C9385A828}">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A55" authorId="1" shapeId="0" xr:uid="{CBB2858E-48F3-46E8-9B28-A8A3F99FFB03}">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 ref="I55" authorId="3" shapeId="0" xr:uid="{3D57D85B-7324-44E8-8BB7-292BFA0BC789}">
      <text>
        <r>
          <rPr>
            <b/>
            <sz val="10"/>
            <color indexed="81"/>
            <rFont val="Tahoma"/>
            <family val="2"/>
          </rPr>
          <t xml:space="preserve"> Deepti Jain:10/31/2008</t>
        </r>
        <r>
          <rPr>
            <sz val="10"/>
            <color indexed="81"/>
            <rFont val="Tahoma"/>
            <family val="2"/>
          </rPr>
          <t xml:space="preserve">
This is the Cost effectiveness value that must meet $90,000/ton requirement.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tc={051CC47E-BEF8-4E51-BC0D-F12F33FF0A85}</author>
    <author>tc={D8D9526D-B2DC-4EEC-86D4-8C6C58436F74}</author>
  </authors>
  <commentList>
    <comment ref="A5" authorId="0" shapeId="0" xr:uid="{051CC47E-BEF8-4E51-BC0D-F12F33FF0A85}">
      <text>
        <t>[Threaded comment]
Your version of Excel allows you to read this threaded comment; however, any edits to it will get removed if the file is opened in a newer version of Excel. Learn more: https://go.microsoft.com/fwlink/?linkid=870924
Comment:
    delete 2019 and update CE Calc tab to reflect?</t>
      </text>
    </comment>
    <comment ref="B43" authorId="1" shapeId="0" xr:uid="{D8D9526D-B2DC-4EEC-86D4-8C6C58436F74}">
      <text>
        <t>[Threaded comment]
Your version of Excel allows you to read this threaded comment; however, any edits to it will get removed if the file is opened in a newer version of Excel. Learn more: https://go.microsoft.com/fwlink/?linkid=870924
Comment:
    Not updated by SN on 9/20/19</t>
      </text>
    </comment>
  </commentList>
</comments>
</file>

<file path=xl/sharedStrings.xml><?xml version="1.0" encoding="utf-8"?>
<sst xmlns="http://schemas.openxmlformats.org/spreadsheetml/2006/main" count="787" uniqueCount="487">
  <si>
    <t>Cost Effectiveness Inputs</t>
  </si>
  <si>
    <t>Project Operational Start Year:</t>
  </si>
  <si>
    <t>Route Name:</t>
  </si>
  <si>
    <t># Years Effectiveness:</t>
  </si>
  <si>
    <t>Project Operational End Year:</t>
  </si>
  <si>
    <t>Total Cost for route:</t>
  </si>
  <si>
    <r>
      <t xml:space="preserve">Calculations Tab:  </t>
    </r>
    <r>
      <rPr>
        <sz val="12"/>
        <rFont val="Arial"/>
        <family val="2"/>
      </rPr>
      <t>Complete areas shaded in yellow only.</t>
    </r>
  </si>
  <si>
    <t>SAMPLE ENTRIES ARE SHOWN IN LIGHT BLUE</t>
  </si>
  <si>
    <t>Total TFCA Cost for route:</t>
  </si>
  <si>
    <t>Emission Reduction Calculations</t>
  </si>
  <si>
    <t>Step 1 - Emissions for Eliminated Trips</t>
  </si>
  <si>
    <t>A</t>
  </si>
  <si>
    <t>B</t>
  </si>
  <si>
    <t>C</t>
  </si>
  <si>
    <t>D</t>
  </si>
  <si>
    <t>E</t>
  </si>
  <si>
    <t>F</t>
  </si>
  <si>
    <t>G</t>
  </si>
  <si>
    <t>H</t>
  </si>
  <si>
    <t>I</t>
  </si>
  <si>
    <t># Trips/Day (1-way)</t>
  </si>
  <si>
    <t>Days/Yr</t>
  </si>
  <si>
    <t>Trip Length   (1-way)</t>
  </si>
  <si>
    <t>VMT</t>
  </si>
  <si>
    <t>ROG Emissions (gr/yr)</t>
  </si>
  <si>
    <t>NOx Emissions (gr/yr)</t>
  </si>
  <si>
    <t>Exhaust &amp;Trip End PM10 Emissions (gr/yr) *</t>
  </si>
  <si>
    <t>Other PM10 Emissions (gr/yr) *</t>
  </si>
  <si>
    <t>CO2 Emissions (gr/yr)</t>
  </si>
  <si>
    <t>Total</t>
  </si>
  <si>
    <t>Step 2 - Emissions for New Trips to Access Transit/Ridesharing</t>
  </si>
  <si>
    <t xml:space="preserve">Step 3A - Emissions for Shuttle/Vanpool Vehicles up to GVW of 14,000 lbs. </t>
  </si>
  <si>
    <t>J</t>
  </si>
  <si>
    <t>K</t>
  </si>
  <si>
    <t>L</t>
  </si>
  <si>
    <t>M</t>
  </si>
  <si>
    <t>N</t>
  </si>
  <si>
    <t># Vehicles, Model Year</t>
  </si>
  <si>
    <t>Emission Std.</t>
  </si>
  <si>
    <t>Vehicle GVW</t>
  </si>
  <si>
    <t>ROG Factor (gr/mi)</t>
  </si>
  <si>
    <t>NOx Factor (g/mi)</t>
  </si>
  <si>
    <t>Exhaust PM10 Factor (g/mi)</t>
  </si>
  <si>
    <r>
      <t xml:space="preserve">Total </t>
    </r>
    <r>
      <rPr>
        <sz val="10"/>
        <rFont val="Arial"/>
        <family val="2"/>
      </rPr>
      <t>PM10 Factor (g/mi)</t>
    </r>
  </si>
  <si>
    <t>CO2 Factor (g/mi) (See CO2 Table for LD and LHD)</t>
  </si>
  <si>
    <t>Total Annual VMT (sum all vehicles)</t>
  </si>
  <si>
    <t>Exhaust PM10 Emissions (gr/yr)</t>
  </si>
  <si>
    <t>Other PM10 Emissions (gr/yr)</t>
  </si>
  <si>
    <t>2, 2005</t>
  </si>
  <si>
    <t>LEV</t>
  </si>
  <si>
    <t>10,001-14,000</t>
  </si>
  <si>
    <t xml:space="preserve">Step 3B - Emissions for Buses </t>
  </si>
  <si>
    <t>O</t>
  </si>
  <si>
    <t>P</t>
  </si>
  <si>
    <t>Q</t>
  </si>
  <si>
    <t>Vehicle Ref #</t>
  </si>
  <si>
    <t>Engine Year, Make, &amp; Model</t>
  </si>
  <si>
    <t>Odometer reading</t>
  </si>
  <si>
    <t>ROG DR (g/10k miles)</t>
  </si>
  <si>
    <t>Nox DR (g/10k miles</t>
  </si>
  <si>
    <t>Exhaust PM DR (g/10k miles)</t>
  </si>
  <si>
    <r>
      <t xml:space="preserve">Other </t>
    </r>
    <r>
      <rPr>
        <sz val="10"/>
        <rFont val="Arial"/>
        <family val="2"/>
      </rPr>
      <t>PM10 Factor (g/mi)</t>
    </r>
  </si>
  <si>
    <t>CO2 Factor (g/mi)</t>
  </si>
  <si>
    <t>Cost Effectiveness Results</t>
  </si>
  <si>
    <t>Annual</t>
  </si>
  <si>
    <t>Lifetime</t>
  </si>
  <si>
    <t>1. VMT Reduced</t>
  </si>
  <si>
    <t>Miles</t>
  </si>
  <si>
    <t>2. Trips Reduced</t>
  </si>
  <si>
    <t>Trips</t>
  </si>
  <si>
    <t>3. ROG Emissions Reduced</t>
  </si>
  <si>
    <t>Tons</t>
  </si>
  <si>
    <t>4. NOx Emissions Reduced</t>
  </si>
  <si>
    <t>5. PM Emissions Reduced</t>
  </si>
  <si>
    <t>6. PM Weighted Emissions Reduced</t>
  </si>
  <si>
    <t>7. CO2 Emissions Reduced</t>
  </si>
  <si>
    <t>8. Emission Reductions (ROG, NOx &amp; PM)</t>
  </si>
  <si>
    <t>9. TFCA Project Cost - Cost Effectiveness (ROG, Nox &amp; PM)</t>
  </si>
  <si>
    <t>/Ton</t>
  </si>
  <si>
    <r>
      <t xml:space="preserve">10.  TFCA Project Cost - Cost Effectiveness (ROG, NOx &amp; Weighted PM).  </t>
    </r>
    <r>
      <rPr>
        <b/>
        <sz val="10"/>
        <rFont val="Arial Rounded MT Bold"/>
        <family val="2"/>
      </rPr>
      <t>THIS VALUE MUST MEET POLICY REQUIREMENTS.</t>
    </r>
  </si>
  <si>
    <t>Average Auto (passenger cars, light duty trucks, and motorcycles) Emission Factors</t>
  </si>
  <si>
    <t>ROG</t>
  </si>
  <si>
    <t>NOx</t>
  </si>
  <si>
    <r>
      <t>PM</t>
    </r>
    <r>
      <rPr>
        <b/>
        <vertAlign val="subscript"/>
        <sz val="10"/>
        <color theme="0"/>
        <rFont val="Arial"/>
        <family val="2"/>
      </rPr>
      <t>10</t>
    </r>
  </si>
  <si>
    <t>CO2</t>
  </si>
  <si>
    <t>CH4</t>
  </si>
  <si>
    <t>Emission Year</t>
  </si>
  <si>
    <t>Trip Fac.</t>
  </si>
  <si>
    <t>Run Emis. (VMT)</t>
  </si>
  <si>
    <t>Exhaust</t>
  </si>
  <si>
    <t>Tire,Brakes,Road PM</t>
  </si>
  <si>
    <t>PM Commute Trip End</t>
  </si>
  <si>
    <t xml:space="preserve">Sources: </t>
  </si>
  <si>
    <t>Light duty auto fuel efficiency (modeled)</t>
  </si>
  <si>
    <t>Gasoline Fuel Efficiency</t>
  </si>
  <si>
    <t>Diesel Fuel Efficiency</t>
  </si>
  <si>
    <t>LDA</t>
  </si>
  <si>
    <t>LDT1</t>
  </si>
  <si>
    <t>LDT2</t>
  </si>
  <si>
    <t>MCY</t>
  </si>
  <si>
    <t>mile/ gal</t>
  </si>
  <si>
    <t>Conversion from PM2.5 to PM10, Autos</t>
  </si>
  <si>
    <t>Process</t>
  </si>
  <si>
    <t>PM10</t>
  </si>
  <si>
    <t>PM2.5</t>
  </si>
  <si>
    <t>Proportion distribution</t>
  </si>
  <si>
    <t>Conversion factor PM2.5 to PM10</t>
  </si>
  <si>
    <t>N/A</t>
  </si>
  <si>
    <t>BW + TW</t>
  </si>
  <si>
    <t xml:space="preserve">Brake wear (BW)  </t>
  </si>
  <si>
    <t>Tire wear (TW)</t>
  </si>
  <si>
    <t>Road Dust (RD)</t>
  </si>
  <si>
    <t>Total PM2.5</t>
  </si>
  <si>
    <t>Total PM10</t>
  </si>
  <si>
    <t>Total conversion factor PM2.5 to PM 10</t>
  </si>
  <si>
    <t>BW TW RD only conversion factor PM2.5 to PM 10</t>
  </si>
  <si>
    <t>Sources:</t>
  </si>
  <si>
    <t>Conversion factor for RD - methodology and factor from Dennis Wade, ARB, confirmed by Amir Fanai, 2014, Conversion = PM2.5/Factor</t>
  </si>
  <si>
    <t>Additional Resources:</t>
  </si>
  <si>
    <t>Dennis Wade: ARB - 916-327-2963 (EMFAC)</t>
  </si>
  <si>
    <t>Annie Huang: ARB - 916-323-8475 (emissions inventory)</t>
  </si>
  <si>
    <t>Emission Factors from Appendix D: Tables for Emission Reduction and Cost-Effectiveness Calculations (Carl Moyer Program)</t>
  </si>
  <si>
    <t>Engine Model Year</t>
  </si>
  <si>
    <t>NOx(b)</t>
  </si>
  <si>
    <t>ROG(b),(c)</t>
  </si>
  <si>
    <t>PM(b),(i)</t>
  </si>
  <si>
    <t>EF(d)</t>
  </si>
  <si>
    <t>DR(e)</t>
  </si>
  <si>
    <t>Pre-1987</t>
  </si>
  <si>
    <t>1987-90</t>
  </si>
  <si>
    <t>1991-93</t>
  </si>
  <si>
    <t>1994-97</t>
  </si>
  <si>
    <t>1998-02</t>
  </si>
  <si>
    <t>2003-06</t>
  </si>
  <si>
    <t>2007-09</t>
  </si>
  <si>
    <t>2007+(f)
(0.21-0.50 g/bhp-hr NOx FEL)</t>
  </si>
  <si>
    <t>2010-12
(0.20 g/bhp-hr NOx std)</t>
  </si>
  <si>
    <t>2013+(g)
(0.20 g/bhp-hr NOx std)</t>
  </si>
  <si>
    <t>2016+(h)
(0.10 g/bhp-hr NOx std)</t>
  </si>
  <si>
    <t>2016+(h)
(0.05 g/bhp-hr NOx std)</t>
  </si>
  <si>
    <t>2016+(h)
(0.02 g/bhp-hr NOx std)</t>
  </si>
  <si>
    <t>Table D-2 Heavy-Duty Vehicles</t>
  </si>
  <si>
    <t>Over 33,000 pounds GVWR</t>
  </si>
  <si>
    <t>Emission Factors (g/mile)(a) (EF) and Deterioration Rates (g/mile-10k miles) (DR)</t>
  </si>
  <si>
    <t>2010-12
(0. 2 g/bhp-hr NOx std)</t>
  </si>
  <si>
    <t>2013+(g)
(0. 2 g/bhp-hr NOx std)</t>
  </si>
  <si>
    <t>(a)  EMFAC 2014 Zero-Mile Based Emission Factors. Factors are based on diesel engines. Same factors used for alternative fuel engines due to limited alternative fuel data in EMFAC.</t>
  </si>
  <si>
    <t>(b)  Emission factors incorporate the ultra low-sulfur diesel fuel correction factors listed in Table D-22.</t>
  </si>
  <si>
    <t>(c)  EMFAC provides HC emission factors which are converted into ROG. ROG = HC * 1.26639.</t>
  </si>
  <si>
    <t>(d)  Emission Factors are based on zero-mile rates contained in EMFAC 2014.</t>
  </si>
  <si>
    <t>(e)  Deterioration Rate  are per 10,000 miles.</t>
  </si>
  <si>
    <t>(f)  All model year 2007 and newer engines with Family Emission Limits (FEL) from 0.21 g/bhp-hr to</t>
  </si>
  <si>
    <t>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 hr NOx standards based on sales.</t>
  </si>
  <si>
    <t>(g)  Deterioration rates for 2013+ engines incorporate use of on-board diagnostic system.</t>
  </si>
  <si>
    <t>(h)  Factors for 2016+ engines are reduced values of 2013 factors by 50 percent, 75 percent, and</t>
  </si>
  <si>
    <t>90 percent to correspond with 0.10 g/bhp-hr NOx, 0.05 g/bhp-hr NOx, and 0.02 g/bhp-hr NOx optional low NOx standards, respectively.</t>
  </si>
  <si>
    <t>(i)  Factors for 2006 or older engines are for unfiltered trucks.</t>
  </si>
  <si>
    <t>Table D-3 Diesel Urban Buses (g/mile)</t>
  </si>
  <si>
    <t>PM(b),(e)</t>
  </si>
  <si>
    <t>1987-1990</t>
  </si>
  <si>
    <t>1991-1993</t>
  </si>
  <si>
    <t>1994-1995</t>
  </si>
  <si>
    <t>1996-1998</t>
  </si>
  <si>
    <t>1999-2002</t>
  </si>
  <si>
    <t>2004-2006</t>
  </si>
  <si>
    <t>2007+
(0.20 g/bhp-hr NOx std)</t>
  </si>
  <si>
    <t>2016+(d)
(0.10 g/bhp-hr NOx std)</t>
  </si>
  <si>
    <t>2016+(d)
(0.05 g/bhp-hr NOx std)</t>
  </si>
  <si>
    <t>2016+(d)
(0.02 g/bhp-hr NOx std)</t>
  </si>
  <si>
    <t>(a)  EMFAC 2014 Zero-Mile Based Emission Factors.</t>
  </si>
  <si>
    <t>(d)  Factors for 2016+ engines are reduced values of 2007 factors by 50 percent, 75 percent, and 90 percent to correspond with 0.10 g/bhp-hr NOx, 0.05 g/bhp-hr NOx, and 0.02 g/bhp-hr NOx optional low NOx standards, respectively.</t>
  </si>
  <si>
    <t>(e)  Factors for 2006 or older engines are for unfiltered trucks.</t>
  </si>
  <si>
    <t>Table D-4 Alternative Fuel Urban Buses (g/mile)</t>
  </si>
  <si>
    <t>ROG(b)</t>
  </si>
  <si>
    <t>PM(d)</t>
  </si>
  <si>
    <t>Pre-2003</t>
  </si>
  <si>
    <t>2016+(c)
(0.10 g/bhp-hr NOx std)</t>
  </si>
  <si>
    <t>2016+(c)
(0.05 g/bhp-hr NOx std)</t>
  </si>
  <si>
    <t>2016+(c)
(0.02 g/bhp-hr NOx std)</t>
  </si>
  <si>
    <t>(b)  EMFAC provides HC emission factors which are converted into ROG.</t>
  </si>
  <si>
    <t>ROG (Pre-2007 engines) = HC * 0.16137. ROG (2007+ engines) = HC * 0.013972.</t>
  </si>
  <si>
    <t>(c)  Factors for 2016+ engines are reduced values of 2007 factors by 50 percent, 75 percent, and 90 percent to correspond with</t>
  </si>
  <si>
    <t>0.10 g/bhp-hr NOx, 0.05 g/bhp-hr NOx, and 0.02 g/bhp-hr NOx optional low NOx standards, respectively.</t>
  </si>
  <si>
    <t>(d)  Factors for 2006 or older engines are for unfiltered trucks.</t>
  </si>
  <si>
    <t>Table D-5</t>
  </si>
  <si>
    <t>Diesel Refuse Trucks</t>
  </si>
  <si>
    <t>Emission Factors (g/mile)</t>
  </si>
  <si>
    <t>PM(b),(g)</t>
  </si>
  <si>
    <t>pre-1994</t>
  </si>
  <si>
    <t>2007+(d)
(0.21-0.50 g/bhp-hr NOx FEL)</t>
  </si>
  <si>
    <t>2010+(e)
(0.20 g/bhp-hr NOx std)</t>
  </si>
  <si>
    <t>2016+(f)
(0.10 g/bhp-hr NOx)</t>
  </si>
  <si>
    <t>2016+(f)
(0.05 g/bhp-hr NOx)</t>
  </si>
  <si>
    <t>2016+(f)
(0.02 g/bhp-hr NOx)</t>
  </si>
  <si>
    <t>Note:  These emission factors are not applicable to transfer trucks. Transfer trucks must use the emission factors from Table D-1 or D-2. Per EMFAC 2014, solid waste collection vehicles are considered to be well-maintained and have negligible deterioration which is why only zero-mile emission factors are to be used in calculations for solid waste collection vehicle projects.</t>
  </si>
  <si>
    <t>(d)  All model year 2007 and newer engines with Family Emission Limits (FEL) from 0.21 g/bhp-hr to 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g/bhp-hr NOx standards based on sales.</t>
  </si>
  <si>
    <t>(e)  These 2010+ emission factors are based only on engines certified to the 0.20 g/bhp-hr NOx standard.</t>
  </si>
  <si>
    <t>(f)  Factors for 2016+ engines are reduced values of 2013 factors by 50 percent, 75 percent, and 90 percent to correspond with 0.10 g/bhp-hr NOx, 0.05 g/bhp-hr NOx, and 0.02 g/bhp-hr NOx optional low NOx standards, respectively.</t>
  </si>
  <si>
    <t>(g)  Factors for 2006 or older engines are for unfiltered trucks.</t>
  </si>
  <si>
    <t>Table D-6 Alternative Fuel Refuse Trucks Emission Factors (g/mile)</t>
  </si>
  <si>
    <t>Pre-2007</t>
  </si>
  <si>
    <t>2010+
(0.20 g/bhp-hr NOx std)</t>
  </si>
  <si>
    <t>2016+(c)
(0.10 g/bhp-hr NOx)</t>
  </si>
  <si>
    <t>2016+(c)
(0.05 g/bhp-hr NOx)</t>
  </si>
  <si>
    <t>2016+(c)
(0.02 g/bhp-hr NOx)</t>
  </si>
  <si>
    <t>(c)  Factors for 2016+ engines are reduced values of 2010 factors by 50 percent, 75 percent, and 90 percent to correspond with 0.10 g/bhp-hr NOx, 0.05 g/bhp-hr NOx, and</t>
  </si>
  <si>
    <t>0.02 g/bhp-hr NOx optional low NOx standards, respectively.</t>
  </si>
  <si>
    <t>Table D-7</t>
  </si>
  <si>
    <t>OFF-ROAD PROJECTS AND</t>
  </si>
  <si>
    <t>NON-MOBILE AGRICULTURAL PROJECTS</t>
  </si>
  <si>
    <t>Off-Road Diesel Engines Default Load Factors</t>
  </si>
  <si>
    <t>Category</t>
  </si>
  <si>
    <t>Equipment Type</t>
  </si>
  <si>
    <t>Load Factor</t>
  </si>
  <si>
    <t>Airport Ground Support</t>
  </si>
  <si>
    <t>Aircraft Tug</t>
  </si>
  <si>
    <t>Air Conditioner</t>
  </si>
  <si>
    <t>Air Start Unit</t>
  </si>
  <si>
    <t>Baggage Tug</t>
  </si>
  <si>
    <t>Belt Loader</t>
  </si>
  <si>
    <t>Bobtail</t>
  </si>
  <si>
    <t>Cargo Loader</t>
  </si>
  <si>
    <t>Cargo Tractor</t>
  </si>
  <si>
    <t>Forklift</t>
  </si>
  <si>
    <t>Ground Power Unit</t>
  </si>
  <si>
    <t>Lift</t>
  </si>
  <si>
    <t>Passenger Stand</t>
  </si>
  <si>
    <t>Service Truck</t>
  </si>
  <si>
    <t>Other Ground Support Equipment</t>
  </si>
  <si>
    <t>Agricultural (Mobile, Portable or Stationary)</t>
  </si>
  <si>
    <t>Agricultural Mowers</t>
  </si>
  <si>
    <t>Agricultural Tractors</t>
  </si>
  <si>
    <t>Balers</t>
  </si>
  <si>
    <t>Combines/Choppers</t>
  </si>
  <si>
    <t>Chippers/Stump Grinders</t>
  </si>
  <si>
    <t>Generator Sets</t>
  </si>
  <si>
    <t>Hydro Power Units</t>
  </si>
  <si>
    <t>Irrigation Pump</t>
  </si>
  <si>
    <t>Shredders</t>
  </si>
  <si>
    <t>Sprayers</t>
  </si>
  <si>
    <t>Swathers</t>
  </si>
  <si>
    <t>Tillers</t>
  </si>
  <si>
    <t>Other Agricultural</t>
  </si>
  <si>
    <t>Construction</t>
  </si>
  <si>
    <t>Air Compressors</t>
  </si>
  <si>
    <t>Bore/Drill Rigs</t>
  </si>
  <si>
    <t>Cement &amp; Mortar Mixers</t>
  </si>
  <si>
    <t>Concrete/Industrial Saws</t>
  </si>
  <si>
    <t>Concrete/Trash Pump</t>
  </si>
  <si>
    <t>Cranes</t>
  </si>
  <si>
    <t>Crawler Tractors</t>
  </si>
  <si>
    <t>Crushing/Process Equipment</t>
  </si>
  <si>
    <t>Excavators</t>
  </si>
  <si>
    <t>Graders</t>
  </si>
  <si>
    <t>Off-Highway Tractors</t>
  </si>
  <si>
    <t>Off-Highway Trucks</t>
  </si>
  <si>
    <t>Pavers</t>
  </si>
  <si>
    <t>Other Paving</t>
  </si>
  <si>
    <t>Pressure Washer</t>
  </si>
  <si>
    <t>Rollers</t>
  </si>
  <si>
    <t>Rough Terrain Forklifts</t>
  </si>
  <si>
    <t>Rubber Tired Dozers</t>
  </si>
  <si>
    <t>Rubber Tired Loaders</t>
  </si>
  <si>
    <t>Scrapers</t>
  </si>
  <si>
    <t>Signal Boards</t>
  </si>
  <si>
    <t>Skid Steer Loaders</t>
  </si>
  <si>
    <t>Surfacing Equipment</t>
  </si>
  <si>
    <t>Tractors/Loaders/Backhoes</t>
  </si>
  <si>
    <t>Trenchers</t>
  </si>
  <si>
    <t>Welders</t>
  </si>
  <si>
    <t>Other Construction Equipment</t>
  </si>
  <si>
    <t>Industrial</t>
  </si>
  <si>
    <t>Aerial Lifts</t>
  </si>
  <si>
    <t>Forklifts</t>
  </si>
  <si>
    <t>Sweepers/Scrubbers</t>
  </si>
  <si>
    <t>Other General Industrial</t>
  </si>
  <si>
    <t>Other Material Handling</t>
  </si>
  <si>
    <t>Logging</t>
  </si>
  <si>
    <t>Fellers/Bunchers</t>
  </si>
  <si>
    <t>Skidders</t>
  </si>
  <si>
    <t>Oil Drilling</t>
  </si>
  <si>
    <t>Drill Rig</t>
  </si>
  <si>
    <t>Lift (Drilling)</t>
  </si>
  <si>
    <t>Swivel</t>
  </si>
  <si>
    <t>Workover Rig (Mobile)</t>
  </si>
  <si>
    <t>Other Workover Equipment</t>
  </si>
  <si>
    <t>Cargo Handling</t>
  </si>
  <si>
    <t>Container Handling Equipment</t>
  </si>
  <si>
    <t>Other Cargo Handling Equipment</t>
  </si>
  <si>
    <t>Sweeper/Scrubber</t>
  </si>
  <si>
    <t>Yard Trucks</t>
  </si>
  <si>
    <t>Other</t>
  </si>
  <si>
    <t>All</t>
  </si>
  <si>
    <t>Table D-8</t>
  </si>
  <si>
    <t>Uncontrolled Off-Road Diesel Engines</t>
  </si>
  <si>
    <t>Emission Factors (g/bhp-hr) (EF) and Deterioration Rates (g/bhp-hr-hr) (DR)</t>
  </si>
  <si>
    <t>Horsepower</t>
  </si>
  <si>
    <t>Model Year</t>
  </si>
  <si>
    <t>EF</t>
  </si>
  <si>
    <t>DR</t>
  </si>
  <si>
    <t>25-49</t>
  </si>
  <si>
    <t>Pre- 1988</t>
  </si>
  <si>
    <t>1988+</t>
  </si>
  <si>
    <t>20-119</t>
  </si>
  <si>
    <t>120+</t>
  </si>
  <si>
    <t>Pre- 1970</t>
  </si>
  <si>
    <t>1970-
1979</t>
  </si>
  <si>
    <t>1980-
1987</t>
  </si>
  <si>
    <t>4 (Interim)</t>
  </si>
  <si>
    <t>4 (Final)</t>
  </si>
  <si>
    <t>50-74</t>
  </si>
  <si>
    <t>3(b)</t>
  </si>
  <si>
    <t>75-99</t>
  </si>
  <si>
    <t>4 (Phase-Out)</t>
  </si>
  <si>
    <t>4 (Phase-In or Alt. NOx)</t>
  </si>
  <si>
    <t>100-174</t>
  </si>
  <si>
    <t>175-299</t>
  </si>
  <si>
    <t>300-750</t>
  </si>
  <si>
    <t>751+</t>
  </si>
  <si>
    <t>Note:  Engines participating in the “Tier 4 Early Introduction Incentive for Engine Manufacturers” program per California Code of Regulations, Title 13, section 2423(b)(6) are eligible for funding provided the engines are certified to the final Tier 4 emission standards.  The Air Resources Board (ARB) Executive Order indicates engines certified under this provision.  The emission rates for these engines shall be equivalent to the emission factors associated with Tier 3 engines.</t>
  </si>
  <si>
    <t>Note:  For equipment with baseline engines certified under the flexibility provisions per California Code of Regulations, Titles 13, section 2423(d), baseline emission rates shall be determined by using the previous applicable emission standard or Tier for that engine model year and horsepower rating.  The ARB Executive Order indicates engines certified under this provision.</t>
  </si>
  <si>
    <t>(a)  Emission factors were converted using the ultra low-sulfur diesel fuel correction factors listed in Table D-23.</t>
  </si>
  <si>
    <t>(b)  Alternate compliance option.</t>
  </si>
  <si>
    <t>Table 12</t>
  </si>
  <si>
    <t>LARGE SPARK IGNITION ENGINES</t>
  </si>
  <si>
    <t>Table D-10</t>
  </si>
  <si>
    <t>Off-Road LSI Equipment Default Load Factors</t>
  </si>
  <si>
    <t>Agriculture (Mobile, Portable or Stationary)</t>
  </si>
  <si>
    <t>Chipper/Stump Grinder</t>
  </si>
  <si>
    <t>Pumps</t>
  </si>
  <si>
    <t>Other Agricultural Equipment</t>
  </si>
  <si>
    <t>A/C Tug</t>
  </si>
  <si>
    <t>Asphalt Pavers</t>
  </si>
  <si>
    <t>Gas Compressor</t>
  </si>
  <si>
    <t>Paving Equipment</t>
  </si>
  <si>
    <t>Other Construction</t>
  </si>
  <si>
    <t>Other Industrial</t>
  </si>
  <si>
    <t>Gasoline</t>
  </si>
  <si>
    <t>25-50</t>
  </si>
  <si>
    <t>Uncontrolled pre-2004</t>
  </si>
  <si>
    <t>Controlled 2001 - 2006</t>
  </si>
  <si>
    <t>Controlled 2007 - 2009</t>
  </si>
  <si>
    <t>Controlled 2010+</t>
  </si>
  <si>
    <t>51-120</t>
  </si>
  <si>
    <t>Uncontrolled Pre-2004</t>
  </si>
  <si>
    <t>Controlled 2001 – 2006</t>
  </si>
  <si>
    <t>121+</t>
  </si>
  <si>
    <t>Alternative Fuels</t>
  </si>
  <si>
    <t>Table D-12</t>
  </si>
  <si>
    <t>Emission Factors for Off-Road LSI Engine Retrofits (g/bhp-hr)</t>
  </si>
  <si>
    <t>Fuel</t>
  </si>
  <si>
    <t>Verified Value</t>
  </si>
  <si>
    <t>Alt Fuel</t>
  </si>
  <si>
    <t>Optional Standard</t>
  </si>
  <si>
    <t>ALL ENGINES</t>
  </si>
  <si>
    <t>Table D-21</t>
  </si>
  <si>
    <t>Fuel Consumption Rate Factors (bhp-hr/gal)</t>
  </si>
  <si>
    <t>Horsepower/Application</t>
  </si>
  <si>
    <t>Fuel Consumption Rate</t>
  </si>
  <si>
    <t>Non-Mobile Agricultural Engines</t>
  </si>
  <si>
    <t>ALL</t>
  </si>
  <si>
    <t>Locomotive</t>
  </si>
  <si>
    <t>Line Haul and Passenger (Class I/II)</t>
  </si>
  <si>
    <t>Line Haul and Passenger (Class III)</t>
  </si>
  <si>
    <t>Switcher</t>
  </si>
  <si>
    <t>&lt; 750 hp</t>
  </si>
  <si>
    <t>&gt; 750 hp</t>
  </si>
  <si>
    <t>REFERENCES</t>
  </si>
  <si>
    <t>The information in these tables has already been incorporated into the preceding emission factor tables.  These tables are included for informational purposes.</t>
  </si>
  <si>
    <t>Table D-22</t>
  </si>
  <si>
    <t>Fuel Correction Factors On-Road Diesel Engines</t>
  </si>
  <si>
    <t>HC</t>
  </si>
  <si>
    <t>Pre- 2007</t>
  </si>
  <si>
    <t>2007+</t>
  </si>
  <si>
    <t>RIDESHARING, BICYCLE, SHUTTLE, AND SMART GROWTH PROJECTS</t>
  </si>
  <si>
    <t>http://www.baaqmd.gov/tfca4pm</t>
  </si>
  <si>
    <r>
      <t xml:space="preserve">General Information Tab:  </t>
    </r>
    <r>
      <rPr>
        <sz val="10"/>
        <rFont val="Arial"/>
        <family val="2"/>
      </rPr>
      <t>Complete areas shaded in yellow.</t>
    </r>
  </si>
  <si>
    <t>Project Title</t>
  </si>
  <si>
    <t>Project Type Code (e.g., 7a)</t>
  </si>
  <si>
    <t>County (2-3 character abbreviation)</t>
  </si>
  <si>
    <t>Worksheet Calculated By</t>
  </si>
  <si>
    <t>Date of Submission</t>
  </si>
  <si>
    <t>Project Sponsor</t>
  </si>
  <si>
    <t>Project Sponsor Organization</t>
  </si>
  <si>
    <t>Public Agency? (Y or N)</t>
  </si>
  <si>
    <t>Contact Name</t>
  </si>
  <si>
    <t>Email Address</t>
  </si>
  <si>
    <t>Phone Number</t>
  </si>
  <si>
    <t>Mailing Address</t>
  </si>
  <si>
    <t>City</t>
  </si>
  <si>
    <t>State</t>
  </si>
  <si>
    <t>Zip</t>
  </si>
  <si>
    <t>Project Schedule</t>
  </si>
  <si>
    <t>Project Start Date</t>
  </si>
  <si>
    <t>Project Completion Date</t>
  </si>
  <si>
    <t>Notes &amp; Assumptions</t>
  </si>
  <si>
    <t>Provide all assumptions, rationales, and references for figures used in calculations.</t>
  </si>
  <si>
    <t>Total Cost for route 40%:</t>
  </si>
  <si>
    <t>Total Cost for  route 60%:</t>
  </si>
  <si>
    <t>NA</t>
  </si>
  <si>
    <t>Trips Eliminated Per Day</t>
  </si>
  <si>
    <t>Trip Length</t>
  </si>
  <si>
    <r>
      <t xml:space="preserve">This is number of trips by participants that would have driven as a single occupant vehicle if not for the service; </t>
    </r>
    <r>
      <rPr>
        <b/>
        <sz val="10"/>
        <rFont val="Arial"/>
        <family val="2"/>
      </rPr>
      <t>it is not the same as the total number of riders or participants</t>
    </r>
    <r>
      <rPr>
        <sz val="10"/>
        <rFont val="Arial"/>
        <family val="2"/>
      </rPr>
      <t>.</t>
    </r>
  </si>
  <si>
    <r>
      <t>Only use the trip length of the</t>
    </r>
    <r>
      <rPr>
        <b/>
        <sz val="10"/>
        <rFont val="Arial"/>
        <family val="2"/>
      </rPr>
      <t xml:space="preserve"> vehicle trip avoided</t>
    </r>
    <r>
      <rPr>
        <sz val="10"/>
        <rFont val="Arial"/>
        <family val="2"/>
      </rPr>
      <t xml:space="preserve"> by only the riders or participants that would otherwise have driven alone.</t>
    </r>
  </si>
  <si>
    <t>Policy 11. Duplication</t>
  </si>
  <si>
    <t>A frequently used proxy is the % of survey respondents who report they would have driven alone if not for the service being provided.</t>
  </si>
  <si>
    <r>
      <t xml:space="preserve">If survey data is not available, alternative </t>
    </r>
    <r>
      <rPr>
        <b/>
        <sz val="10"/>
        <rFont val="Arial"/>
        <family val="2"/>
      </rPr>
      <t>supporting documentation must be provided to justify the inputs used in the CE calculations</t>
    </r>
    <r>
      <rPr>
        <sz val="10"/>
        <rFont val="Arial"/>
        <family val="2"/>
      </rPr>
      <t>.</t>
    </r>
  </si>
  <si>
    <t>EMFAC2017 (v1.0.2) Emissions. Data extracted on 9/18/19 and QA'd on 9/19/19 by SN (FYE 2020 Revised Emission Factors Reference)</t>
  </si>
  <si>
    <t>40% Proj.#:</t>
  </si>
  <si>
    <t>See Emission Factors Tab</t>
  </si>
  <si>
    <t>Source: 2017 Carl Moyer Guidelines</t>
  </si>
  <si>
    <t>Proportion distribution of BW and TW - EMFAC 2021 (v1.02) Emission Rate, Calendar Year 2026, LDA, LDT1, LTD2, and MCY, PMTW and PMBW</t>
  </si>
  <si>
    <t>Project Description</t>
  </si>
  <si>
    <t>Date work begins on a project. Note: Project must meet Readiness Policy
(Policy #6).</t>
  </si>
  <si>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</si>
  <si>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</si>
  <si>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</si>
  <si>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 xml:space="preserve">Total Project Cost </t>
  </si>
  <si>
    <t>Years Effectiveness</t>
  </si>
  <si>
    <t>% in SB 535 DAC?*</t>
  </si>
  <si>
    <t>% in AB 1550 LIC?*</t>
  </si>
  <si>
    <t>% in AB 617 Communities?*</t>
  </si>
  <si>
    <t>Is the Air District logo requirement applicable? (Y or N)  If "N," please explain.</t>
  </si>
  <si>
    <t>Provide answers for who, what, when, and where for the project.</t>
  </si>
  <si>
    <t>Enter email address of contact</t>
  </si>
  <si>
    <t>Enter project number</t>
  </si>
  <si>
    <t>Enter a project title</t>
  </si>
  <si>
    <t>Enter code for project type. See Guidance or table above.</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</si>
  <si>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</si>
  <si>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</si>
  <si>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</si>
  <si>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</si>
  <si>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</si>
  <si>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</si>
  <si>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phone number of contact</t>
  </si>
  <si>
    <t>Enter mailing address of contact</t>
  </si>
  <si>
    <t>Enter mailing address city</t>
  </si>
  <si>
    <t>Enter mailing address state</t>
  </si>
  <si>
    <t>Enter mailing address zip</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</si>
  <si>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</si>
  <si>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General Information Tab:  Complete areas shaded in yellow.</t>
  </si>
  <si>
    <t>Cost_Eff_ROG_NOx_PM ($/ton)</t>
  </si>
  <si>
    <t>Life_C/E_WEIGHTED ($/ton)</t>
  </si>
  <si>
    <t>Em_Red_CO2 (tpy)</t>
  </si>
  <si>
    <t>Em_Red_PM10 (tpy)</t>
  </si>
  <si>
    <t>Em_Red_ROG (tpy)</t>
  </si>
  <si>
    <t>Em_Red_NOx (tpy)</t>
  </si>
  <si>
    <t>See "Priority Areas" tab for geographic boundaries.</t>
  </si>
  <si>
    <t>Auto populated. Total of TFCA 40% Funds allocated to this project.</t>
  </si>
  <si>
    <t xml:space="preserve">Auto populated. Equivalent to the administrative period of the grant and used in calculating a project’s Cost Effectiveness. This is different than how long the project will physically last. </t>
  </si>
  <si>
    <t>Auto populated. Emissions reduction for reactive organic gases (ROG) (in tons per year).</t>
  </si>
  <si>
    <t>Auto populated. Emissions reduction for nitrogen oxides (NOx) (in tons per year).</t>
  </si>
  <si>
    <t>Auto populated. Emissions reduction for particulate matter 10 microns in diameter and smaller (PM10) (in tons per year).</t>
  </si>
  <si>
    <t>Auto populated. Emissions reduction for CO2 (tons per year).</t>
  </si>
  <si>
    <t>Auto populated. The ratio of TFCA funds awarded to the sum of surplus emissions reduced, during a project’s operational period, of ROG, NOx, and PM10</t>
  </si>
  <si>
    <t>Auto populated. The ratio of TFCA funds awarded to the sum of surplus emissions reduced, during a project’s operational period, of ROG, NOx, and weighted PM10 (which is calculated by multiplying the tailpipe PM emissions by a factor of 20)</t>
  </si>
  <si>
    <t>Identify whether a logo can be applied to the project, based on the project type.  Enter "Y" for yes or "N" for no.  If no, please provide explanation.</t>
  </si>
  <si>
    <t xml:space="preserve">Two key components in calculating cost-effectiveness are the number of vehicle trips eliminated per day and the trip length. </t>
  </si>
  <si>
    <t>MTC's regional ridesharing program provides funding to counties. This funding may contain TFCA funding, which, if used in combination with TFCA funding, may violate Policy 11. Duplication.</t>
  </si>
  <si>
    <t>Table D-1 Heavy Duty Vehicles 14,001 - 33,000 pounds (GVWR)
Emission Factors (g/mile) and Deterioration Rates (g/mile-10k miles)</t>
  </si>
  <si>
    <t>Table D-11a Off-Road and LSI Engines (g/bhp-hr) and deterioration rates (g/bhp-hr-hr)</t>
  </si>
  <si>
    <t>Table D-11b Off-Road LSI Engines Emission Factors (g/bhp/-hr) and Deterioration Rates (g/bhp-hr-hr)</t>
  </si>
  <si>
    <t>Table D-13a/b Off-Road LSI Engines Certified to Optional Standards (g/bhp-hr) and Deterioration Rates (g/bhp-hr-hr)</t>
  </si>
  <si>
    <t>Priority Areas</t>
  </si>
  <si>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</si>
  <si>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</si>
  <si>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</si>
  <si>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</si>
  <si>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</si>
  <si>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[Please provide answers for who, what, when, and where for the project.]</t>
  </si>
  <si>
    <t xml:space="preserve">Emissions Reduction, Priority Areas, Logo Applicability </t>
  </si>
  <si>
    <t>*See "Priority Areas" section in the Instructions tab for geographic boundaries.</t>
  </si>
  <si>
    <r>
      <rPr>
        <b/>
        <sz val="10"/>
        <color theme="1"/>
        <rFont val="Arial"/>
        <family val="2"/>
      </rPr>
      <t>Disadvantaged Communities (DAC):</t>
    </r>
    <r>
      <rPr>
        <sz val="10"/>
        <color theme="1"/>
        <rFont val="Arial"/>
        <family val="2"/>
      </rPr>
      <t xml:space="preserve"> for the purpose of SB 535, these areas are identified by the California Environmental Protection Agency (CalEPA) using CalEnviroScreen. This includes census tracts: receiving the highest 25% of overall scores in CES 4.0; lacking overall scores in CES 4.0 due to data gaps but receiving the highest 5% of CES 4.0 cumulative pollution burden scores; and identified in the 2017 DAC designation as disadvantaged, regardless of their scores in CES 4.0. Additionally, these communities include CalEPA's idnetification of lands under the control of federally recognized Tribes. A Tribe may have a single land area represented or may be a multipart feature. A Tribal land may be wholly or partially within a census tract.</t>
    </r>
  </si>
  <si>
    <r>
      <rPr>
        <b/>
        <sz val="10"/>
        <color theme="1"/>
        <rFont val="Arial"/>
        <family val="2"/>
      </rPr>
      <t>Low-income communities (LIC)</t>
    </r>
    <r>
      <rPr>
        <sz val="10"/>
        <color theme="1"/>
        <rFont val="Arial"/>
        <family val="2"/>
      </rPr>
      <t>: for the purpose of AB 1550, these areas are defined as census tracts that are either at or below 80% of the statewide median income, or at or below the threshold designated as low-income by the California Department of Housing and Community Development's (HCD) Revised 2021 State Income Limits.</t>
    </r>
  </si>
  <si>
    <t>https://gis.carb.arb.ca.gov/portal/apps/experiencebuilder/experience/?id=5dc1218631fa46bc8d340b8e82548a6a&amp;page=Priority-Populations-4_0</t>
  </si>
  <si>
    <t xml:space="preserve">ROG, NOX and PM10 (converted from PM2.5) are from CARB Cost Effectiveness Tables September 2025 - Tables 3C (for 2027-2032). 2026 comes from an email from CARB. Saved to resources folder. CO2 and CH4 are from EMFAC2021 (v1.0.2) Emissions Inventory. Not updated for 2027. Weighted averages of LDA, LDT1, LDT2, MCY. Fuel: Diesel, Gasoline, Plug-in Hybrid. </t>
  </si>
  <si>
    <t>PM2.5 figures for year 2026 received from CARB. Emission Factor Table 3C had not been updated in the 2025 version to reflect 2026</t>
  </si>
  <si>
    <t>FYE 2027 TFCA 40% Fund Worksheet</t>
  </si>
  <si>
    <t>Version 2026, Updated 1/7/26</t>
  </si>
  <si>
    <r>
      <t xml:space="preserve">Detailed instructions are available in </t>
    </r>
    <r>
      <rPr>
        <b/>
        <sz val="11"/>
        <rFont val="Arial"/>
        <family val="2"/>
      </rPr>
      <t>Appendix H</t>
    </r>
    <r>
      <rPr>
        <sz val="11"/>
        <rFont val="Arial"/>
        <family val="2"/>
      </rPr>
      <t xml:space="preserve"> of the 40% Fund Expenditure Plan Guidance Fiscal Year Ending 2027 at:</t>
    </r>
  </si>
  <si>
    <t>Version 2027, Updated 1/7/2026</t>
  </si>
  <si>
    <t>Project Number (27XXXYY)</t>
  </si>
  <si>
    <t>Version 2027, Updated 1/7/26</t>
  </si>
  <si>
    <t>Conversion factor for Exhaust, BW, TW from EMFAC 2021 (v1.02) Emission Rate, Bay Area AQMD, Calendar Year 2027, Annual, EMFAC2011 Categories, Gasoline, LDA, LDT1, LDT2, MCY, (PM10/PM2.5, average by proportion of total VMT)</t>
  </si>
  <si>
    <t>Project in SB 535 DAC?*(Y or N)</t>
  </si>
  <si>
    <t>Project in AB 617 Community?*(Y or N)</t>
  </si>
  <si>
    <t>Project in AB 1550 LIC?*(Y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</si>
</sst>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
    <numFmt numFmtId="165" formatCode="0.000"/>
    <numFmt numFmtId="166" formatCode="0.000000"/>
    <numFmt numFmtId="167" formatCode="0.00000"/>
    <numFmt numFmtId="168" formatCode="0.0000"/>
    <numFmt numFmtId="169" formatCode="&quot;$&quot;#,##0.00"/>
    <numFmt numFmtId="170" formatCode="#,##0.000"/>
    <numFmt numFmtId="171" formatCode="#,##0.0000"/>
    <numFmt numFmtId="172" formatCode="00000"/>
    <numFmt numFmtId="173" formatCode="[&lt;=9999999]###\-####;\(###\)\ ###\-####"/>
  </numFmts>
  <fonts count="42" x14ac:knownFonts="1">
    <font>
      <sz val="10"/>
      <name val="MS Sans Serif"/>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name val="Arial"/>
      <family val="2"/>
    </font>
    <font>
      <b/>
      <sz val="12"/>
      <name val="MS Sans Serif"/>
      <family val="2"/>
    </font>
    <font>
      <b/>
      <sz val="12"/>
      <name val="Arial"/>
      <family val="2"/>
    </font>
    <font>
      <sz val="12"/>
      <name val="Arial"/>
      <family val="2"/>
    </font>
    <font>
      <sz val="10"/>
      <name val="MS Sans Serif"/>
      <family val="2"/>
    </font>
    <font>
      <b/>
      <sz val="10"/>
      <name val="Arial"/>
      <family val="2"/>
    </font>
    <font>
      <sz val="10"/>
      <name val="Arial Rounded MT Bold"/>
      <family val="2"/>
    </font>
    <font>
      <b/>
      <sz val="10"/>
      <name val="Arial Rounded MT Bold"/>
      <family val="2"/>
    </font>
    <font>
      <b/>
      <sz val="12"/>
      <name val="Arial Rounded MT Bold"/>
      <family val="2"/>
    </font>
    <font>
      <b/>
      <sz val="8"/>
      <color indexed="81"/>
      <name val="Tahoma"/>
      <family val="2"/>
    </font>
    <font>
      <sz val="8"/>
      <color indexed="81"/>
      <name val="Tahoma"/>
      <family val="2"/>
    </font>
    <font>
      <b/>
      <sz val="10"/>
      <color indexed="81"/>
      <name val="Tahoma"/>
      <family val="2"/>
    </font>
    <font>
      <sz val="10"/>
      <color indexed="81"/>
      <name val="Tahoma"/>
      <family val="2"/>
    </font>
    <font>
      <b/>
      <sz val="10"/>
      <color theme="0"/>
      <name val="Arial"/>
      <family val="2"/>
    </font>
    <font>
      <b/>
      <vertAlign val="subscript"/>
      <sz val="10"/>
      <color theme="0"/>
      <name val="Arial"/>
      <family val="2"/>
    </font>
    <font>
      <sz val="10"/>
      <color rgb="FFFF0000"/>
      <name val="Arial"/>
      <family val="2"/>
    </font>
    <font>
      <b/>
      <sz val="14"/>
      <name val="Arial"/>
      <family val="2"/>
    </font>
    <font>
      <sz val="10"/>
      <color theme="0" tint="-0.499984740745262"/>
      <name val="Arial"/>
      <family val="2"/>
    </font>
    <font>
      <b/>
      <sz val="10"/>
      <color theme="0" tint="-0.499984740745262"/>
      <name val="Arial"/>
      <family val="2"/>
    </font>
    <font>
      <sz val="8"/>
      <name val="Arial"/>
      <family val="2"/>
    </font>
    <font>
      <b/>
      <sz val="12"/>
      <color rgb="FFFF0000"/>
      <name val="Arial Rounded MT Bold"/>
      <family val="2"/>
    </font>
    <font>
      <sz val="10"/>
      <name val="MS Sans Serif"/>
    </font>
    <font>
      <sz val="16"/>
      <name val="Arial"/>
      <family val="2"/>
    </font>
    <font>
      <u/>
      <sz val="7.5"/>
      <color indexed="12"/>
      <name val="Arial"/>
      <family val="2"/>
    </font>
    <font>
      <b/>
      <i/>
      <sz val="10"/>
      <name val="MS Sans Serif"/>
      <family val="2"/>
    </font>
    <font>
      <u/>
      <sz val="10"/>
      <name val="Arial"/>
      <family val="2"/>
    </font>
    <font>
      <i/>
      <sz val="10"/>
      <name val="Arial"/>
      <family val="2"/>
    </font>
    <font>
      <sz val="11"/>
      <name val="Arial"/>
      <family val="2"/>
    </font>
    <font>
      <b/>
      <sz val="11"/>
      <name val="Arial"/>
      <family val="2"/>
    </font>
    <font>
      <u/>
      <sz val="11"/>
      <color indexed="12"/>
      <name val="Arial"/>
      <family val="2"/>
    </font>
    <font>
      <b/>
      <sz val="10"/>
      <name val="MS Sans Serif"/>
    </font>
    <font>
      <b/>
      <u/>
      <sz val="10"/>
      <name val="Arial"/>
      <family val="2"/>
    </font>
    <font>
      <u/>
      <sz val="10"/>
      <color theme="10"/>
      <name val="MS Sans Serif"/>
    </font>
    <font>
      <sz val="10"/>
      <color theme="1"/>
      <name val="Arial"/>
      <family val="2"/>
    </font>
    <font>
      <b/>
      <sz val="10"/>
      <color theme="1"/>
      <name val="Arial"/>
      <family val="2"/>
    </font>
    <font>
      <u/>
      <sz val="10"/>
      <color theme="1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rgb="FFABEEF3"/>
        <bgColor indexed="64"/>
      </patternFill>
    </fill>
    <fill>
      <patternFill patternType="solid">
        <fgColor indexed="41"/>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2" tint="-9.9978637043366805E-2"/>
        <bgColor indexed="64"/>
      </patternFill>
    </fill>
    <fill>
      <patternFill patternType="solid">
        <fgColor rgb="FFF85342"/>
        <bgColor indexed="64"/>
      </patternFill>
    </fill>
    <fill>
      <patternFill patternType="solid">
        <fgColor theme="0" tint="-0.249977111117893"/>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5" fillId="0" borderId="0"/>
    <xf numFmtId="0" fontId="5" fillId="0" borderId="0"/>
    <xf numFmtId="0" fontId="2" fillId="0" borderId="0"/>
    <xf numFmtId="9" fontId="5" fillId="0" borderId="0" applyFont="0" applyFill="0" applyBorder="0" applyAlignment="0" applyProtection="0"/>
    <xf numFmtId="44" fontId="27" fillId="0" borderId="0" applyFont="0" applyFill="0" applyBorder="0" applyAlignment="0" applyProtection="0"/>
    <xf numFmtId="0" fontId="5" fillId="0" borderId="0"/>
    <xf numFmtId="0" fontId="29" fillId="0" borderId="0" applyNumberFormat="0" applyFill="0" applyBorder="0" applyAlignment="0" applyProtection="0">
      <alignment vertical="top"/>
      <protection locked="0"/>
    </xf>
    <xf numFmtId="44" fontId="5" fillId="0" borderId="0" applyFont="0" applyFill="0" applyBorder="0" applyAlignment="0" applyProtection="0"/>
    <xf numFmtId="0" fontId="1" fillId="0" borderId="0"/>
    <xf numFmtId="0" fontId="38" fillId="0" borderId="0" applyNumberFormat="0" applyFill="0" applyBorder="0" applyAlignment="0" applyProtection="0"/>
  </cellStyleXfs>
  <cellXfs count="348">
    <xf numFmtId="0" fontId="0" fillId="0" borderId="0" xfId="0"/>
    <xf numFmtId="0" fontId="6" fillId="0" borderId="0" xfId="1" applyFont="1" applyAlignment="1">
      <alignment horizontal="left"/>
    </xf>
    <xf numFmtId="0" fontId="5" fillId="0" borderId="0" xfId="1" applyAlignment="1">
      <alignment horizontal="centerContinuous"/>
    </xf>
    <xf numFmtId="0" fontId="7" fillId="2" borderId="1" xfId="1" applyFont="1" applyFill="1" applyBorder="1" applyAlignment="1">
      <alignment horizontal="left"/>
    </xf>
    <xf numFmtId="0" fontId="7" fillId="2" borderId="2" xfId="1" applyFont="1" applyFill="1" applyBorder="1" applyAlignment="1">
      <alignment horizontal="center"/>
    </xf>
    <xf numFmtId="0" fontId="7" fillId="2" borderId="3" xfId="1" applyFont="1" applyFill="1" applyBorder="1" applyAlignment="1">
      <alignment horizontal="center"/>
    </xf>
    <xf numFmtId="0" fontId="5" fillId="0" borderId="0" xfId="1"/>
    <xf numFmtId="0" fontId="5" fillId="0" borderId="0" xfId="1" applyAlignment="1">
      <alignment horizontal="left" vertical="center" indent="1"/>
    </xf>
    <xf numFmtId="0" fontId="5" fillId="0" borderId="0" xfId="1" applyAlignment="1">
      <alignment horizontal="center" vertical="center"/>
    </xf>
    <xf numFmtId="0" fontId="5" fillId="0" borderId="0" xfId="1" applyAlignment="1">
      <alignment wrapText="1"/>
    </xf>
    <xf numFmtId="0" fontId="5" fillId="3" borderId="6" xfId="1" applyFill="1" applyBorder="1" applyAlignment="1" applyProtection="1">
      <alignment horizontal="center"/>
      <protection locked="0"/>
    </xf>
    <xf numFmtId="0" fontId="5" fillId="3" borderId="9" xfId="1" applyFill="1" applyBorder="1" applyAlignment="1" applyProtection="1">
      <alignment horizontal="center"/>
      <protection locked="0"/>
    </xf>
    <xf numFmtId="0" fontId="10" fillId="0" borderId="0" xfId="1" applyFont="1" applyAlignment="1">
      <alignment horizontal="left"/>
    </xf>
    <xf numFmtId="0" fontId="5" fillId="3" borderId="10" xfId="1" applyFill="1" applyBorder="1" applyAlignment="1" applyProtection="1">
      <alignment horizontal="center"/>
      <protection locked="0"/>
    </xf>
    <xf numFmtId="0" fontId="9" fillId="0" borderId="0" xfId="1" applyFont="1" applyAlignment="1">
      <alignment horizontal="right"/>
    </xf>
    <xf numFmtId="0" fontId="5" fillId="4" borderId="9" xfId="1" applyFill="1" applyBorder="1" applyAlignment="1">
      <alignment horizontal="center"/>
    </xf>
    <xf numFmtId="0" fontId="8" fillId="0" borderId="0" xfId="1" applyFont="1" applyAlignment="1">
      <alignment vertical="center"/>
    </xf>
    <xf numFmtId="49" fontId="5" fillId="5" borderId="11" xfId="1" applyNumberFormat="1" applyFill="1" applyBorder="1" applyAlignment="1" applyProtection="1">
      <alignment horizontal="left"/>
      <protection locked="0"/>
    </xf>
    <xf numFmtId="0" fontId="8" fillId="0" borderId="0" xfId="1" applyFont="1"/>
    <xf numFmtId="5" fontId="5" fillId="0" borderId="0" xfId="1" applyNumberFormat="1" applyAlignment="1" applyProtection="1">
      <alignment horizontal="centerContinuous"/>
      <protection locked="0"/>
    </xf>
    <xf numFmtId="5" fontId="5" fillId="0" borderId="0" xfId="1" applyNumberFormat="1" applyAlignment="1" applyProtection="1">
      <alignment horizontal="left"/>
      <protection locked="0"/>
    </xf>
    <xf numFmtId="14" fontId="5" fillId="0" borderId="0" xfId="1" applyNumberFormat="1" applyAlignment="1">
      <alignment horizontal="centerContinuous"/>
    </xf>
    <xf numFmtId="3" fontId="5" fillId="0" borderId="0" xfId="1" applyNumberFormat="1"/>
    <xf numFmtId="0" fontId="8" fillId="0" borderId="0" xfId="1" applyFont="1" applyAlignment="1">
      <alignment horizontal="right"/>
    </xf>
    <xf numFmtId="0" fontId="7" fillId="2" borderId="17" xfId="1" applyFont="1" applyFill="1" applyBorder="1" applyAlignment="1">
      <alignment horizontal="centerContinuous"/>
    </xf>
    <xf numFmtId="0" fontId="5" fillId="2" borderId="18" xfId="1" applyFill="1" applyBorder="1" applyAlignment="1">
      <alignment horizontal="centerContinuous"/>
    </xf>
    <xf numFmtId="0" fontId="7" fillId="2" borderId="18" xfId="1" applyFont="1" applyFill="1" applyBorder="1" applyAlignment="1">
      <alignment horizontal="centerContinuous"/>
    </xf>
    <xf numFmtId="0" fontId="5" fillId="2" borderId="19" xfId="1" applyFill="1" applyBorder="1" applyAlignment="1">
      <alignment horizontal="left"/>
    </xf>
    <xf numFmtId="0" fontId="7" fillId="0" borderId="0" xfId="1" applyFont="1" applyAlignment="1">
      <alignment horizontal="centerContinuous"/>
    </xf>
    <xf numFmtId="0" fontId="8" fillId="0" borderId="20" xfId="1" applyFont="1" applyBorder="1" applyAlignment="1">
      <alignment horizontal="left"/>
    </xf>
    <xf numFmtId="0" fontId="5" fillId="0" borderId="21" xfId="1" applyBorder="1"/>
    <xf numFmtId="0" fontId="5" fillId="0" borderId="22" xfId="1" applyBorder="1"/>
    <xf numFmtId="0" fontId="5" fillId="0" borderId="0" xfId="1" applyAlignment="1">
      <alignment horizontal="left"/>
    </xf>
    <xf numFmtId="0" fontId="5" fillId="0" borderId="7" xfId="1" applyBorder="1" applyAlignment="1">
      <alignment horizontal="center" vertical="center"/>
    </xf>
    <xf numFmtId="0" fontId="5" fillId="0" borderId="8" xfId="1" applyBorder="1" applyAlignment="1">
      <alignment horizontal="center" vertical="center"/>
    </xf>
    <xf numFmtId="0" fontId="5" fillId="0" borderId="23" xfId="1" applyBorder="1" applyAlignment="1">
      <alignment horizontal="center" vertical="center"/>
    </xf>
    <xf numFmtId="0" fontId="5" fillId="0" borderId="7" xfId="1" applyBorder="1" applyAlignment="1">
      <alignment horizontal="center" vertical="center" wrapText="1"/>
    </xf>
    <xf numFmtId="0" fontId="5" fillId="0" borderId="8" xfId="1" applyBorder="1" applyAlignment="1">
      <alignment horizontal="center" vertical="center" wrapText="1"/>
    </xf>
    <xf numFmtId="0" fontId="5" fillId="0" borderId="23" xfId="1" applyBorder="1" applyAlignment="1">
      <alignment horizontal="center" vertical="center" wrapText="1"/>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1" fontId="5" fillId="5" borderId="13" xfId="1" applyNumberFormat="1" applyFill="1" applyBorder="1" applyAlignment="1">
      <alignment horizontal="center"/>
    </xf>
    <xf numFmtId="3" fontId="5" fillId="5" borderId="8" xfId="1" applyNumberFormat="1" applyFill="1" applyBorder="1" applyAlignment="1">
      <alignment horizontal="center"/>
    </xf>
    <xf numFmtId="3" fontId="5" fillId="5" borderId="23" xfId="1" applyNumberFormat="1" applyFill="1" applyBorder="1" applyAlignment="1">
      <alignment horizontal="center"/>
    </xf>
    <xf numFmtId="3" fontId="5" fillId="3" borderId="7" xfId="1" applyNumberFormat="1" applyFill="1" applyBorder="1" applyAlignment="1" applyProtection="1">
      <alignment horizontal="center"/>
      <protection locked="0"/>
    </xf>
    <xf numFmtId="3" fontId="5" fillId="3" borderId="8" xfId="1" applyNumberFormat="1" applyFill="1" applyBorder="1" applyAlignment="1" applyProtection="1">
      <alignment horizontal="center"/>
      <protection locked="0"/>
    </xf>
    <xf numFmtId="3" fontId="5" fillId="4" borderId="8" xfId="1" applyNumberFormat="1" applyFill="1" applyBorder="1" applyAlignment="1">
      <alignment horizontal="center"/>
    </xf>
    <xf numFmtId="3" fontId="5" fillId="4" borderId="23" xfId="1" applyNumberFormat="1" applyFill="1" applyBorder="1" applyAlignment="1">
      <alignment horizontal="center"/>
    </xf>
    <xf numFmtId="0" fontId="5" fillId="3" borderId="7" xfId="1" applyFill="1" applyBorder="1" applyAlignment="1" applyProtection="1">
      <alignment horizontal="center"/>
      <protection locked="0"/>
    </xf>
    <xf numFmtId="0" fontId="5" fillId="3" borderId="8" xfId="1" applyFill="1" applyBorder="1" applyAlignment="1" applyProtection="1">
      <alignment horizontal="center"/>
      <protection locked="0"/>
    </xf>
    <xf numFmtId="0" fontId="5" fillId="0" borderId="24" xfId="1" applyBorder="1"/>
    <xf numFmtId="0" fontId="5" fillId="0" borderId="25" xfId="1" applyBorder="1"/>
    <xf numFmtId="3" fontId="5" fillId="0" borderId="15" xfId="1" applyNumberFormat="1" applyBorder="1" applyAlignment="1">
      <alignment horizontal="right"/>
    </xf>
    <xf numFmtId="3" fontId="5" fillId="4" borderId="15" xfId="1" applyNumberFormat="1" applyFill="1" applyBorder="1" applyAlignment="1">
      <alignment horizontal="center"/>
    </xf>
    <xf numFmtId="3" fontId="5" fillId="4" borderId="26" xfId="1" applyNumberFormat="1" applyFill="1" applyBorder="1" applyAlignment="1">
      <alignment horizontal="center"/>
    </xf>
    <xf numFmtId="0" fontId="5" fillId="0" borderId="27" xfId="1" applyBorder="1"/>
    <xf numFmtId="0" fontId="8" fillId="0" borderId="17" xfId="1" applyFont="1" applyBorder="1"/>
    <xf numFmtId="0" fontId="5" fillId="0" borderId="18" xfId="1" applyBorder="1"/>
    <xf numFmtId="0" fontId="5" fillId="0" borderId="19" xfId="1" applyBorder="1" applyAlignment="1">
      <alignment horizontal="center"/>
    </xf>
    <xf numFmtId="164" fontId="5" fillId="3" borderId="7" xfId="1" applyNumberFormat="1" applyFill="1" applyBorder="1" applyAlignment="1" applyProtection="1">
      <alignment horizontal="center"/>
      <protection locked="0"/>
    </xf>
    <xf numFmtId="1" fontId="5" fillId="3" borderId="8" xfId="1" applyNumberFormat="1" applyFill="1" applyBorder="1" applyAlignment="1" applyProtection="1">
      <alignment horizontal="center"/>
      <protection locked="0"/>
    </xf>
    <xf numFmtId="164" fontId="5" fillId="3" borderId="8" xfId="1" applyNumberFormat="1" applyFill="1" applyBorder="1" applyAlignment="1" applyProtection="1">
      <alignment horizontal="center"/>
      <protection locked="0"/>
    </xf>
    <xf numFmtId="3" fontId="5" fillId="0" borderId="0" xfId="1" applyNumberFormat="1" applyAlignment="1">
      <alignment horizontal="center"/>
    </xf>
    <xf numFmtId="0" fontId="5" fillId="0" borderId="11" xfId="1" applyBorder="1" applyAlignment="1">
      <alignment horizontal="center" vertical="center"/>
    </xf>
    <xf numFmtId="0" fontId="5" fillId="0" borderId="8" xfId="1" applyBorder="1" applyAlignment="1">
      <alignment horizontal="center"/>
    </xf>
    <xf numFmtId="0" fontId="5" fillId="0" borderId="13" xfId="1" applyBorder="1" applyAlignment="1">
      <alignment horizontal="center" vertical="center"/>
    </xf>
    <xf numFmtId="3" fontId="5" fillId="0" borderId="0" xfId="1" applyNumberFormat="1" applyAlignment="1">
      <alignment horizontal="left"/>
    </xf>
    <xf numFmtId="0" fontId="5" fillId="2" borderId="28" xfId="1" applyFill="1" applyBorder="1" applyAlignment="1">
      <alignment horizontal="centerContinuous"/>
    </xf>
    <xf numFmtId="0" fontId="5" fillId="2" borderId="12" xfId="1" applyFill="1" applyBorder="1" applyAlignment="1">
      <alignment horizontal="centerContinuous"/>
    </xf>
    <xf numFmtId="0" fontId="5" fillId="2" borderId="13" xfId="1" applyFill="1" applyBorder="1" applyAlignment="1">
      <alignment horizontal="centerContinuous"/>
    </xf>
    <xf numFmtId="0" fontId="5" fillId="2" borderId="11" xfId="1" applyFill="1" applyBorder="1" applyAlignment="1">
      <alignment horizontal="centerContinuous"/>
    </xf>
    <xf numFmtId="0" fontId="5" fillId="2" borderId="9" xfId="1" applyFill="1" applyBorder="1" applyAlignment="1">
      <alignment horizontal="centerContinuous"/>
    </xf>
    <xf numFmtId="0" fontId="5" fillId="0" borderId="0" xfId="1" applyAlignment="1">
      <alignment horizontal="center"/>
    </xf>
    <xf numFmtId="0" fontId="5" fillId="0" borderId="27" xfId="1" applyBorder="1" applyAlignment="1">
      <alignment horizontal="center" vertical="center" wrapText="1"/>
    </xf>
    <xf numFmtId="0" fontId="5" fillId="0" borderId="29" xfId="1" applyBorder="1" applyAlignment="1">
      <alignment horizontal="center" vertical="center" wrapText="1"/>
    </xf>
    <xf numFmtId="0" fontId="5" fillId="0" borderId="30" xfId="1" applyBorder="1" applyAlignment="1">
      <alignment horizontal="center" vertical="center"/>
    </xf>
    <xf numFmtId="0" fontId="11" fillId="0" borderId="8" xfId="1" applyFont="1" applyBorder="1" applyAlignment="1">
      <alignment horizontal="center" vertical="center" wrapText="1"/>
    </xf>
    <xf numFmtId="0" fontId="5" fillId="0" borderId="30" xfId="1" applyBorder="1" applyAlignment="1">
      <alignment horizontal="center" vertical="center" wrapText="1"/>
    </xf>
    <xf numFmtId="0" fontId="5" fillId="0" borderId="31" xfId="1" applyBorder="1" applyAlignment="1">
      <alignment horizontal="center" vertical="center" wrapText="1"/>
    </xf>
    <xf numFmtId="0" fontId="5" fillId="0" borderId="32" xfId="1" applyBorder="1" applyAlignment="1">
      <alignment horizontal="center" vertical="center" wrapText="1"/>
    </xf>
    <xf numFmtId="0" fontId="5" fillId="6" borderId="7" xfId="1" applyFill="1" applyBorder="1" applyAlignment="1" applyProtection="1">
      <alignment horizontal="center"/>
      <protection locked="0"/>
    </xf>
    <xf numFmtId="0" fontId="5" fillId="6" borderId="11" xfId="1" applyFill="1" applyBorder="1" applyAlignment="1" applyProtection="1">
      <alignment horizontal="center"/>
      <protection locked="0"/>
    </xf>
    <xf numFmtId="0" fontId="5" fillId="6" borderId="8" xfId="1" applyFill="1" applyBorder="1" applyAlignment="1" applyProtection="1">
      <alignment horizontal="center"/>
      <protection locked="0"/>
    </xf>
    <xf numFmtId="2" fontId="5" fillId="6" borderId="8" xfId="1" applyNumberFormat="1" applyFill="1" applyBorder="1"/>
    <xf numFmtId="0" fontId="5" fillId="6" borderId="8" xfId="1" applyFill="1" applyBorder="1"/>
    <xf numFmtId="0" fontId="5" fillId="6" borderId="13" xfId="1" applyFill="1" applyBorder="1" applyAlignment="1" applyProtection="1">
      <alignment horizontal="center"/>
      <protection locked="0"/>
    </xf>
    <xf numFmtId="3" fontId="5" fillId="6" borderId="8" xfId="1" applyNumberFormat="1" applyFill="1" applyBorder="1" applyAlignment="1">
      <alignment horizontal="center"/>
    </xf>
    <xf numFmtId="3" fontId="5" fillId="6" borderId="23" xfId="1" applyNumberFormat="1" applyFill="1" applyBorder="1" applyAlignment="1">
      <alignment horizontal="center"/>
    </xf>
    <xf numFmtId="0" fontId="5" fillId="3" borderId="11" xfId="1" applyFill="1" applyBorder="1" applyAlignment="1" applyProtection="1">
      <alignment horizontal="center"/>
      <protection locked="0"/>
    </xf>
    <xf numFmtId="0" fontId="5" fillId="3" borderId="8" xfId="1" applyFill="1" applyBorder="1"/>
    <xf numFmtId="0" fontId="5" fillId="3" borderId="13" xfId="1" applyFill="1" applyBorder="1" applyAlignment="1" applyProtection="1">
      <alignment horizontal="center"/>
      <protection locked="0"/>
    </xf>
    <xf numFmtId="0" fontId="5" fillId="0" borderId="24" xfId="1" applyBorder="1" applyAlignment="1" applyProtection="1">
      <alignment horizontal="center"/>
      <protection locked="0"/>
    </xf>
    <xf numFmtId="0" fontId="5" fillId="0" borderId="25" xfId="1" applyBorder="1" applyAlignment="1" applyProtection="1">
      <alignment horizontal="center"/>
      <protection locked="0"/>
    </xf>
    <xf numFmtId="0" fontId="5" fillId="0" borderId="33" xfId="1" applyBorder="1"/>
    <xf numFmtId="3" fontId="5" fillId="0" borderId="33" xfId="1" applyNumberFormat="1" applyBorder="1" applyAlignment="1">
      <alignment horizontal="right"/>
    </xf>
    <xf numFmtId="3" fontId="5" fillId="4" borderId="33" xfId="1" applyNumberFormat="1" applyFill="1" applyBorder="1" applyAlignment="1">
      <alignment horizontal="center"/>
    </xf>
    <xf numFmtId="0" fontId="5" fillId="0" borderId="27" xfId="1" applyBorder="1" applyAlignment="1">
      <alignment horizontal="center"/>
    </xf>
    <xf numFmtId="3" fontId="5" fillId="0" borderId="11" xfId="1" applyNumberFormat="1" applyBorder="1" applyAlignment="1">
      <alignment horizontal="center"/>
    </xf>
    <xf numFmtId="3" fontId="5" fillId="0" borderId="30" xfId="1" applyNumberFormat="1" applyBorder="1" applyAlignment="1">
      <alignment horizontal="center"/>
    </xf>
    <xf numFmtId="3" fontId="5" fillId="0" borderId="32" xfId="1" applyNumberFormat="1" applyBorder="1" applyAlignment="1">
      <alignment horizontal="center"/>
    </xf>
    <xf numFmtId="3" fontId="5" fillId="0" borderId="8" xfId="1" applyNumberFormat="1" applyBorder="1" applyAlignment="1">
      <alignment horizontal="center"/>
    </xf>
    <xf numFmtId="3" fontId="5" fillId="0" borderId="23" xfId="1" applyNumberFormat="1" applyBorder="1" applyAlignment="1">
      <alignment horizontal="center"/>
    </xf>
    <xf numFmtId="0" fontId="5" fillId="0" borderId="34" xfId="1" applyBorder="1" applyAlignment="1">
      <alignment horizontal="center" vertical="center" wrapText="1"/>
    </xf>
    <xf numFmtId="0" fontId="5" fillId="0" borderId="35" xfId="1" applyBorder="1" applyAlignment="1">
      <alignment horizontal="center" vertical="center" wrapText="1"/>
    </xf>
    <xf numFmtId="0" fontId="5" fillId="3" borderId="8" xfId="1" applyFill="1" applyBorder="1" applyAlignment="1" applyProtection="1">
      <alignment horizontal="left"/>
      <protection locked="0"/>
    </xf>
    <xf numFmtId="43" fontId="5" fillId="3" borderId="8" xfId="1" applyNumberFormat="1" applyFill="1" applyBorder="1" applyAlignment="1" applyProtection="1">
      <alignment horizontal="center"/>
      <protection locked="0"/>
    </xf>
    <xf numFmtId="165" fontId="5" fillId="3" borderId="8" xfId="1" applyNumberFormat="1" applyFill="1" applyBorder="1"/>
    <xf numFmtId="3" fontId="5" fillId="3" borderId="8" xfId="1" applyNumberFormat="1" applyFill="1" applyBorder="1"/>
    <xf numFmtId="4" fontId="5" fillId="4" borderId="8" xfId="1" applyNumberFormat="1" applyFill="1" applyBorder="1" applyAlignment="1">
      <alignment horizontal="center"/>
    </xf>
    <xf numFmtId="2" fontId="5" fillId="3" borderId="8" xfId="1" applyNumberFormat="1" applyFill="1" applyBorder="1"/>
    <xf numFmtId="3" fontId="5" fillId="4" borderId="36" xfId="1" applyNumberFormat="1" applyFill="1" applyBorder="1" applyAlignment="1">
      <alignment horizontal="center"/>
    </xf>
    <xf numFmtId="0" fontId="5" fillId="0" borderId="0" xfId="1" applyAlignment="1" applyProtection="1">
      <alignment horizontal="center"/>
      <protection locked="0"/>
    </xf>
    <xf numFmtId="4" fontId="5" fillId="0" borderId="0" xfId="1" applyNumberFormat="1" applyAlignment="1">
      <alignment horizontal="center"/>
    </xf>
    <xf numFmtId="0" fontId="7" fillId="2" borderId="4" xfId="1" applyFont="1" applyFill="1" applyBorder="1" applyAlignment="1">
      <alignment horizontal="left"/>
    </xf>
    <xf numFmtId="0" fontId="5" fillId="2" borderId="37" xfId="1" applyFill="1" applyBorder="1" applyAlignment="1">
      <alignment horizontal="centerContinuous"/>
    </xf>
    <xf numFmtId="0" fontId="5" fillId="2" borderId="37" xfId="1" applyFill="1" applyBorder="1" applyAlignment="1">
      <alignment horizontal="center"/>
    </xf>
    <xf numFmtId="0" fontId="5" fillId="2" borderId="38" xfId="1" applyFill="1" applyBorder="1" applyAlignment="1">
      <alignment horizontal="center"/>
    </xf>
    <xf numFmtId="0" fontId="5" fillId="2" borderId="39" xfId="1" applyFill="1" applyBorder="1" applyAlignment="1">
      <alignment horizontal="center"/>
    </xf>
    <xf numFmtId="0" fontId="5" fillId="0" borderId="0" xfId="1" applyAlignment="1">
      <alignment horizontal="left" indent="1"/>
    </xf>
    <xf numFmtId="4" fontId="5" fillId="0" borderId="8" xfId="1" applyNumberFormat="1" applyBorder="1" applyAlignment="1">
      <alignment horizontal="left"/>
    </xf>
    <xf numFmtId="0" fontId="10" fillId="0" borderId="0" xfId="1" applyFont="1"/>
    <xf numFmtId="0" fontId="10" fillId="0" borderId="0" xfId="1" applyFont="1" applyAlignment="1">
      <alignment horizontal="center"/>
    </xf>
    <xf numFmtId="5" fontId="13" fillId="8" borderId="44" xfId="1" applyNumberFormat="1" applyFont="1" applyFill="1" applyBorder="1" applyAlignment="1">
      <alignment horizontal="right" vertical="center"/>
    </xf>
    <xf numFmtId="0" fontId="13" fillId="8" borderId="39" xfId="1" applyFont="1" applyFill="1" applyBorder="1" applyAlignment="1">
      <alignment horizontal="left" vertical="center" wrapText="1"/>
    </xf>
    <xf numFmtId="0" fontId="14" fillId="0" borderId="0" xfId="1" applyFont="1" applyAlignment="1">
      <alignment horizontal="left" vertical="center" wrapText="1"/>
    </xf>
    <xf numFmtId="0" fontId="5" fillId="0" borderId="0" xfId="2"/>
    <xf numFmtId="0" fontId="19" fillId="9" borderId="45" xfId="2" applyFont="1" applyFill="1" applyBorder="1"/>
    <xf numFmtId="0" fontId="5" fillId="0" borderId="48" xfId="2" applyBorder="1" applyAlignment="1">
      <alignment horizontal="center" vertical="center"/>
    </xf>
    <xf numFmtId="0" fontId="5" fillId="0" borderId="35" xfId="2" applyBorder="1" applyAlignment="1">
      <alignment horizontal="center" vertical="center"/>
    </xf>
    <xf numFmtId="0" fontId="5" fillId="0" borderId="35" xfId="2" applyBorder="1" applyAlignment="1">
      <alignment horizontal="center" vertical="center" wrapText="1"/>
    </xf>
    <xf numFmtId="0" fontId="5" fillId="0" borderId="49" xfId="2" applyBorder="1" applyAlignment="1">
      <alignment horizontal="center" vertical="center" wrapText="1"/>
    </xf>
    <xf numFmtId="0" fontId="21" fillId="0" borderId="0" xfId="2" applyFont="1" applyAlignment="1">
      <alignment horizontal="left" vertical="center"/>
    </xf>
    <xf numFmtId="165" fontId="5" fillId="11" borderId="8" xfId="2" applyNumberFormat="1" applyFill="1" applyBorder="1" applyAlignment="1">
      <alignment horizontal="center"/>
    </xf>
    <xf numFmtId="166" fontId="5" fillId="11" borderId="8" xfId="2" applyNumberFormat="1" applyFill="1" applyBorder="1" applyAlignment="1">
      <alignment horizontal="center"/>
    </xf>
    <xf numFmtId="166" fontId="5" fillId="11" borderId="23" xfId="2" applyNumberFormat="1" applyFill="1" applyBorder="1" applyAlignment="1">
      <alignment horizontal="center"/>
    </xf>
    <xf numFmtId="0" fontId="5" fillId="10" borderId="7" xfId="2" applyFill="1" applyBorder="1" applyAlignment="1">
      <alignment horizontal="center" wrapText="1"/>
    </xf>
    <xf numFmtId="166" fontId="5" fillId="11" borderId="15" xfId="2" applyNumberFormat="1" applyFill="1" applyBorder="1" applyAlignment="1">
      <alignment horizontal="center"/>
    </xf>
    <xf numFmtId="166" fontId="5" fillId="11" borderId="26" xfId="2" applyNumberFormat="1" applyFill="1" applyBorder="1" applyAlignment="1">
      <alignment horizontal="center"/>
    </xf>
    <xf numFmtId="0" fontId="11" fillId="0" borderId="0" xfId="2" applyFont="1"/>
    <xf numFmtId="0" fontId="4" fillId="0" borderId="41" xfId="3" applyFont="1" applyBorder="1" applyAlignment="1">
      <alignment horizontal="center"/>
    </xf>
    <xf numFmtId="0" fontId="4" fillId="0" borderId="46" xfId="3" applyFont="1" applyBorder="1" applyAlignment="1">
      <alignment horizontal="center"/>
    </xf>
    <xf numFmtId="0" fontId="4" fillId="0" borderId="40" xfId="3" applyFont="1" applyBorder="1" applyAlignment="1">
      <alignment horizontal="center"/>
    </xf>
    <xf numFmtId="0" fontId="4" fillId="0" borderId="45" xfId="3" applyFont="1" applyBorder="1" applyAlignment="1">
      <alignment horizontal="center"/>
    </xf>
    <xf numFmtId="0" fontId="4" fillId="0" borderId="47" xfId="3" applyFont="1" applyBorder="1" applyAlignment="1">
      <alignment horizontal="center"/>
    </xf>
    <xf numFmtId="0" fontId="2" fillId="0" borderId="33" xfId="3" applyBorder="1" applyAlignment="1">
      <alignment horizontal="center"/>
    </xf>
    <xf numFmtId="0" fontId="2" fillId="0" borderId="15" xfId="3" applyBorder="1" applyAlignment="1">
      <alignment horizontal="center"/>
    </xf>
    <xf numFmtId="0" fontId="2" fillId="0" borderId="42" xfId="3" applyBorder="1" applyAlignment="1">
      <alignment horizontal="center"/>
    </xf>
    <xf numFmtId="0" fontId="2" fillId="0" borderId="14" xfId="3" applyBorder="1" applyAlignment="1">
      <alignment horizontal="center"/>
    </xf>
    <xf numFmtId="0" fontId="2" fillId="0" borderId="26" xfId="3" applyBorder="1" applyAlignment="1">
      <alignment horizontal="center"/>
    </xf>
    <xf numFmtId="0" fontId="2" fillId="10" borderId="55" xfId="3" applyFill="1" applyBorder="1" applyAlignment="1">
      <alignment horizontal="center"/>
    </xf>
    <xf numFmtId="0" fontId="2" fillId="0" borderId="13" xfId="3" applyBorder="1" applyAlignment="1">
      <alignment horizontal="center"/>
    </xf>
    <xf numFmtId="0" fontId="2" fillId="0" borderId="11" xfId="3" applyBorder="1" applyAlignment="1">
      <alignment horizontal="center"/>
    </xf>
    <xf numFmtId="0" fontId="2" fillId="0" borderId="7" xfId="3" applyBorder="1" applyAlignment="1">
      <alignment horizontal="center"/>
    </xf>
    <xf numFmtId="0" fontId="2" fillId="0" borderId="8" xfId="3" applyBorder="1" applyAlignment="1">
      <alignment horizontal="center"/>
    </xf>
    <xf numFmtId="0" fontId="2" fillId="0" borderId="23" xfId="3" applyBorder="1" applyAlignment="1">
      <alignment horizontal="center"/>
    </xf>
    <xf numFmtId="0" fontId="2" fillId="10" borderId="56" xfId="3" applyFill="1" applyBorder="1" applyAlignment="1">
      <alignment horizontal="center"/>
    </xf>
    <xf numFmtId="0" fontId="19" fillId="12" borderId="57" xfId="2" applyFont="1" applyFill="1" applyBorder="1" applyAlignment="1">
      <alignment wrapText="1"/>
    </xf>
    <xf numFmtId="0" fontId="19" fillId="12" borderId="58" xfId="2" applyFont="1" applyFill="1" applyBorder="1" applyAlignment="1">
      <alignment horizontal="center" wrapText="1"/>
    </xf>
    <xf numFmtId="0" fontId="19" fillId="12" borderId="58" xfId="2" applyFont="1" applyFill="1" applyBorder="1" applyAlignment="1">
      <alignment horizontal="center"/>
    </xf>
    <xf numFmtId="0" fontId="19" fillId="12" borderId="59" xfId="2" applyFont="1" applyFill="1" applyBorder="1" applyAlignment="1">
      <alignment horizontal="center"/>
    </xf>
    <xf numFmtId="0" fontId="11" fillId="0" borderId="8" xfId="2" applyFont="1" applyBorder="1"/>
    <xf numFmtId="0" fontId="23" fillId="13" borderId="8" xfId="2" applyFont="1" applyFill="1" applyBorder="1" applyAlignment="1">
      <alignment horizontal="center"/>
    </xf>
    <xf numFmtId="0" fontId="5" fillId="13" borderId="8" xfId="2" applyFill="1" applyBorder="1" applyAlignment="1">
      <alignment horizontal="right"/>
    </xf>
    <xf numFmtId="0" fontId="5" fillId="0" borderId="8" xfId="2" applyBorder="1" applyAlignment="1">
      <alignment horizontal="center" vertical="center"/>
    </xf>
    <xf numFmtId="167" fontId="11" fillId="0" borderId="8" xfId="2" applyNumberFormat="1" applyFont="1" applyBorder="1"/>
    <xf numFmtId="0" fontId="24" fillId="0" borderId="8" xfId="2" applyFont="1" applyBorder="1"/>
    <xf numFmtId="9" fontId="23" fillId="13" borderId="8" xfId="4" applyFont="1" applyFill="1" applyBorder="1" applyAlignment="1">
      <alignment horizontal="center"/>
    </xf>
    <xf numFmtId="0" fontId="23" fillId="13" borderId="8" xfId="2" applyFont="1" applyFill="1" applyBorder="1" applyAlignment="1">
      <alignment horizontal="right"/>
    </xf>
    <xf numFmtId="0" fontId="23" fillId="0" borderId="8" xfId="2" applyFont="1" applyBorder="1" applyAlignment="1">
      <alignment horizontal="center" vertical="center"/>
    </xf>
    <xf numFmtId="168" fontId="23" fillId="0" borderId="8" xfId="2" applyNumberFormat="1" applyFont="1" applyBorder="1" applyAlignment="1">
      <alignment horizontal="center"/>
    </xf>
    <xf numFmtId="9" fontId="5" fillId="13" borderId="8" xfId="4" applyFont="1" applyFill="1" applyBorder="1" applyAlignment="1">
      <alignment horizontal="center"/>
    </xf>
    <xf numFmtId="0" fontId="11" fillId="0" borderId="35" xfId="2" applyFont="1" applyBorder="1"/>
    <xf numFmtId="0" fontId="23" fillId="13" borderId="35" xfId="2" applyFont="1" applyFill="1" applyBorder="1" applyAlignment="1">
      <alignment horizontal="center"/>
    </xf>
    <xf numFmtId="0" fontId="5" fillId="13" borderId="35" xfId="2" applyFill="1" applyBorder="1" applyAlignment="1">
      <alignment horizontal="right"/>
    </xf>
    <xf numFmtId="0" fontId="5" fillId="0" borderId="60" xfId="2" applyBorder="1"/>
    <xf numFmtId="0" fontId="5" fillId="0" borderId="61" xfId="2" applyBorder="1"/>
    <xf numFmtId="0" fontId="5" fillId="0" borderId="62" xfId="2" applyBorder="1" applyAlignment="1">
      <alignment horizontal="right"/>
    </xf>
    <xf numFmtId="0" fontId="11" fillId="0" borderId="62" xfId="2" applyFont="1" applyBorder="1" applyAlignment="1">
      <alignment horizontal="right"/>
    </xf>
    <xf numFmtId="168" fontId="11" fillId="14" borderId="8" xfId="2" applyNumberFormat="1" applyFont="1" applyFill="1" applyBorder="1"/>
    <xf numFmtId="0" fontId="5" fillId="0" borderId="53" xfId="2" applyBorder="1"/>
    <xf numFmtId="0" fontId="5" fillId="0" borderId="21" xfId="2" applyBorder="1"/>
    <xf numFmtId="0" fontId="5" fillId="0" borderId="21" xfId="2" applyBorder="1" applyAlignment="1">
      <alignment horizontal="right"/>
    </xf>
    <xf numFmtId="0" fontId="11" fillId="0" borderId="21" xfId="2" applyFont="1" applyBorder="1" applyAlignment="1">
      <alignment horizontal="right"/>
    </xf>
    <xf numFmtId="168" fontId="11" fillId="15" borderId="8" xfId="2" applyNumberFormat="1" applyFont="1" applyFill="1" applyBorder="1" applyAlignment="1">
      <alignment horizontal="center"/>
    </xf>
    <xf numFmtId="0" fontId="5" fillId="0" borderId="8" xfId="2" applyBorder="1"/>
    <xf numFmtId="0" fontId="5" fillId="0" borderId="8" xfId="2" applyBorder="1" applyAlignment="1">
      <alignment horizontal="right"/>
    </xf>
    <xf numFmtId="0" fontId="11" fillId="0" borderId="8" xfId="2" applyFont="1" applyBorder="1" applyAlignment="1">
      <alignment horizontal="right"/>
    </xf>
    <xf numFmtId="0" fontId="21" fillId="0" borderId="0" xfId="2" applyFont="1"/>
    <xf numFmtId="0" fontId="0" fillId="0" borderId="45" xfId="0" applyBorder="1"/>
    <xf numFmtId="0" fontId="0" fillId="0" borderId="46" xfId="0" applyBorder="1"/>
    <xf numFmtId="0" fontId="0" fillId="0" borderId="47" xfId="0" applyBorder="1"/>
    <xf numFmtId="0" fontId="0" fillId="0" borderId="7" xfId="0" applyBorder="1"/>
    <xf numFmtId="0" fontId="0" fillId="0" borderId="8" xfId="0" applyBorder="1"/>
    <xf numFmtId="0" fontId="0" fillId="0" borderId="23" xfId="0" applyBorder="1"/>
    <xf numFmtId="0" fontId="0" fillId="0" borderId="14" xfId="0" applyBorder="1"/>
    <xf numFmtId="0" fontId="0" fillId="0" borderId="15" xfId="0" applyBorder="1"/>
    <xf numFmtId="0" fontId="0" fillId="0" borderId="26" xfId="0" applyBorder="1"/>
    <xf numFmtId="0" fontId="11" fillId="0" borderId="0" xfId="0" applyFont="1"/>
    <xf numFmtId="0" fontId="0" fillId="0" borderId="7" xfId="0" applyBorder="1" applyAlignment="1">
      <alignment horizontal="left"/>
    </xf>
    <xf numFmtId="0" fontId="0" fillId="0" borderId="63" xfId="0" applyBorder="1"/>
    <xf numFmtId="0" fontId="0" fillId="0" borderId="44" xfId="0" applyBorder="1"/>
    <xf numFmtId="0" fontId="0" fillId="0" borderId="39" xfId="0" applyBorder="1"/>
    <xf numFmtId="0" fontId="0" fillId="0" borderId="46" xfId="0" applyBorder="1" applyAlignment="1">
      <alignment horizontal="left" wrapText="1"/>
    </xf>
    <xf numFmtId="0" fontId="0" fillId="0" borderId="8" xfId="0" applyBorder="1" applyAlignment="1">
      <alignment horizontal="left" wrapText="1"/>
    </xf>
    <xf numFmtId="0" fontId="5" fillId="0" borderId="0" xfId="2" applyAlignment="1">
      <alignment vertical="center"/>
    </xf>
    <xf numFmtId="0" fontId="0" fillId="0" borderId="15" xfId="0" applyBorder="1" applyAlignment="1">
      <alignment horizontal="left" wrapText="1"/>
    </xf>
    <xf numFmtId="0" fontId="0" fillId="0" borderId="8" xfId="0" applyBorder="1" applyAlignment="1">
      <alignment wrapText="1"/>
    </xf>
    <xf numFmtId="0" fontId="0" fillId="0" borderId="46" xfId="0" applyBorder="1" applyAlignment="1">
      <alignment wrapText="1"/>
    </xf>
    <xf numFmtId="0" fontId="0" fillId="0" borderId="15" xfId="0" applyBorder="1" applyAlignment="1">
      <alignment wrapText="1"/>
    </xf>
    <xf numFmtId="0" fontId="0" fillId="0" borderId="64" xfId="0" applyBorder="1" applyAlignment="1">
      <alignment horizontal="center" vertical="center"/>
    </xf>
    <xf numFmtId="0" fontId="0" fillId="0" borderId="36" xfId="0" applyBorder="1" applyAlignment="1">
      <alignment wrapText="1"/>
    </xf>
    <xf numFmtId="0" fontId="0" fillId="0" borderId="65" xfId="0" applyBorder="1"/>
    <xf numFmtId="0" fontId="0" fillId="0" borderId="45" xfId="0"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0" fillId="0" borderId="8" xfId="0" applyBorder="1" applyAlignment="1">
      <alignment horizontal="left"/>
    </xf>
    <xf numFmtId="0" fontId="0" fillId="0" borderId="23" xfId="0" applyBorder="1" applyAlignment="1">
      <alignment horizontal="left"/>
    </xf>
    <xf numFmtId="0" fontId="0" fillId="0" borderId="15" xfId="0" applyBorder="1" applyAlignment="1">
      <alignment horizontal="left"/>
    </xf>
    <xf numFmtId="0" fontId="0" fillId="0" borderId="26" xfId="0" applyBorder="1" applyAlignment="1">
      <alignment horizontal="left"/>
    </xf>
    <xf numFmtId="0" fontId="5" fillId="0" borderId="27" xfId="2" applyBorder="1"/>
    <xf numFmtId="3" fontId="5" fillId="3" borderId="9" xfId="1" applyNumberFormat="1" applyFill="1" applyBorder="1" applyAlignment="1" applyProtection="1">
      <alignment horizontal="center"/>
      <protection locked="0"/>
    </xf>
    <xf numFmtId="0" fontId="26" fillId="0" borderId="0" xfId="1" applyFont="1" applyAlignment="1">
      <alignment horizontal="left" vertical="center" wrapText="1"/>
    </xf>
    <xf numFmtId="0" fontId="21" fillId="0" borderId="0" xfId="1" applyFont="1" applyAlignment="1">
      <alignment horizontal="left"/>
    </xf>
    <xf numFmtId="0" fontId="21" fillId="0" borderId="0" xfId="1" applyFont="1"/>
    <xf numFmtId="170" fontId="5" fillId="4" borderId="8" xfId="1" applyNumberFormat="1" applyFill="1" applyBorder="1" applyAlignment="1">
      <alignment horizontal="center"/>
    </xf>
    <xf numFmtId="171" fontId="5" fillId="4" borderId="8" xfId="1" applyNumberFormat="1" applyFill="1" applyBorder="1" applyAlignment="1">
      <alignment horizontal="center"/>
    </xf>
    <xf numFmtId="0" fontId="6" fillId="0" borderId="0" xfId="6" applyFont="1" applyAlignment="1">
      <alignment horizontal="left"/>
    </xf>
    <xf numFmtId="0" fontId="28" fillId="0" borderId="0" xfId="6" applyFont="1"/>
    <xf numFmtId="0" fontId="5" fillId="0" borderId="0" xfId="6"/>
    <xf numFmtId="0" fontId="30" fillId="0" borderId="0" xfId="6" applyFont="1" applyAlignment="1">
      <alignment horizontal="left"/>
    </xf>
    <xf numFmtId="0" fontId="10" fillId="0" borderId="0" xfId="6" applyFont="1" applyAlignment="1">
      <alignment horizontal="centerContinuous"/>
    </xf>
    <xf numFmtId="0" fontId="11" fillId="0" borderId="0" xfId="6" applyFont="1" applyAlignment="1">
      <alignment vertical="center"/>
    </xf>
    <xf numFmtId="0" fontId="10" fillId="0" borderId="0" xfId="6" applyFont="1"/>
    <xf numFmtId="0" fontId="5" fillId="0" borderId="35" xfId="6" applyBorder="1" applyAlignment="1">
      <alignment horizontal="right" vertical="center"/>
    </xf>
    <xf numFmtId="0" fontId="5" fillId="0" borderId="67" xfId="6" applyBorder="1" applyAlignment="1">
      <alignment horizontal="right" vertical="center"/>
    </xf>
    <xf numFmtId="0" fontId="5" fillId="0" borderId="67" xfId="6" applyBorder="1" applyAlignment="1">
      <alignment horizontal="right" vertical="center" wrapText="1"/>
    </xf>
    <xf numFmtId="0" fontId="5" fillId="0" borderId="30" xfId="6" applyBorder="1" applyAlignment="1">
      <alignment horizontal="right" vertical="center" wrapText="1"/>
    </xf>
    <xf numFmtId="0" fontId="11" fillId="0" borderId="29" xfId="6" applyFont="1" applyBorder="1" applyAlignment="1">
      <alignment horizontal="left" vertical="center" wrapText="1"/>
    </xf>
    <xf numFmtId="0" fontId="5" fillId="0" borderId="29" xfId="6" applyBorder="1" applyAlignment="1">
      <alignment horizontal="right" vertical="center" wrapText="1"/>
    </xf>
    <xf numFmtId="0" fontId="5" fillId="0" borderId="53" xfId="6" applyBorder="1" applyAlignment="1">
      <alignment horizontal="right" vertical="center" wrapText="1"/>
    </xf>
    <xf numFmtId="0" fontId="8" fillId="0" borderId="25" xfId="6" applyFont="1" applyBorder="1" applyAlignment="1">
      <alignment horizontal="centerContinuous"/>
    </xf>
    <xf numFmtId="0" fontId="31" fillId="0" borderId="25" xfId="6" applyFont="1" applyBorder="1" applyAlignment="1">
      <alignment horizontal="centerContinuous"/>
    </xf>
    <xf numFmtId="0" fontId="32" fillId="0" borderId="0" xfId="6" applyFont="1"/>
    <xf numFmtId="169" fontId="5" fillId="4" borderId="16" xfId="5" applyNumberFormat="1" applyFont="1" applyFill="1" applyBorder="1" applyAlignment="1">
      <alignment horizontal="center"/>
    </xf>
    <xf numFmtId="169" fontId="5" fillId="16" borderId="9" xfId="1" applyNumberFormat="1" applyFill="1" applyBorder="1" applyAlignment="1" applyProtection="1">
      <alignment horizontal="center"/>
      <protection locked="0"/>
    </xf>
    <xf numFmtId="49" fontId="5" fillId="5" borderId="13" xfId="1" applyNumberFormat="1" applyFill="1" applyBorder="1" applyAlignment="1" applyProtection="1">
      <alignment horizontal="left"/>
      <protection locked="0"/>
    </xf>
    <xf numFmtId="0" fontId="33" fillId="0" borderId="0" xfId="6" applyFont="1"/>
    <xf numFmtId="0" fontId="35" fillId="0" borderId="0" xfId="7" applyFont="1" applyAlignment="1" applyProtection="1"/>
    <xf numFmtId="0" fontId="31" fillId="0" borderId="0" xfId="6" applyFont="1"/>
    <xf numFmtId="0" fontId="0" fillId="0" borderId="13" xfId="0" applyBorder="1"/>
    <xf numFmtId="0" fontId="0" fillId="0" borderId="48" xfId="0" applyBorder="1"/>
    <xf numFmtId="0" fontId="11" fillId="0" borderId="50" xfId="0" applyFont="1" applyBorder="1"/>
    <xf numFmtId="0" fontId="0" fillId="0" borderId="55" xfId="0" applyBorder="1"/>
    <xf numFmtId="0" fontId="0" fillId="0" borderId="56" xfId="0" applyBorder="1"/>
    <xf numFmtId="0" fontId="36" fillId="0" borderId="68" xfId="0" applyFont="1" applyBorder="1"/>
    <xf numFmtId="0" fontId="0" fillId="0" borderId="62" xfId="0" applyBorder="1"/>
    <xf numFmtId="0" fontId="0" fillId="0" borderId="35" xfId="0" applyBorder="1"/>
    <xf numFmtId="0" fontId="0" fillId="0" borderId="49" xfId="0" applyBorder="1"/>
    <xf numFmtId="165" fontId="5" fillId="17" borderId="8" xfId="2" applyNumberFormat="1" applyFill="1" applyBorder="1" applyAlignment="1">
      <alignment horizontal="center"/>
    </xf>
    <xf numFmtId="166" fontId="5" fillId="17" borderId="8" xfId="2" applyNumberFormat="1" applyFill="1" applyBorder="1" applyAlignment="1">
      <alignment horizontal="center"/>
    </xf>
    <xf numFmtId="0" fontId="27" fillId="0" borderId="0" xfId="1" applyFont="1" applyAlignment="1">
      <alignment horizontal="left"/>
    </xf>
    <xf numFmtId="0" fontId="5" fillId="0" borderId="0" xfId="6" applyAlignment="1">
      <alignment horizontal="right"/>
    </xf>
    <xf numFmtId="0" fontId="5" fillId="0" borderId="0" xfId="6" applyAlignment="1">
      <alignment horizontal="left"/>
    </xf>
    <xf numFmtId="0" fontId="37" fillId="0" borderId="0" xfId="6" applyFont="1"/>
    <xf numFmtId="0" fontId="39" fillId="0" borderId="0" xfId="0" applyFont="1"/>
    <xf numFmtId="0" fontId="39" fillId="0" borderId="0" xfId="0" applyFont="1" applyAlignment="1">
      <alignment vertical="center"/>
    </xf>
    <xf numFmtId="14" fontId="5" fillId="3" borderId="13" xfId="6" applyNumberFormat="1" applyFill="1" applyBorder="1" applyAlignment="1">
      <alignment horizontal="left" vertical="center" wrapText="1"/>
    </xf>
    <xf numFmtId="0" fontId="10" fillId="0" borderId="62" xfId="6" applyFont="1" applyBorder="1" applyAlignment="1">
      <alignment horizontal="left" vertical="center"/>
    </xf>
    <xf numFmtId="49" fontId="5" fillId="3" borderId="8" xfId="6" applyNumberFormat="1" applyFill="1" applyBorder="1" applyAlignment="1">
      <alignment horizontal="left" vertical="center" wrapText="1"/>
    </xf>
    <xf numFmtId="49" fontId="41" fillId="3" borderId="8" xfId="10" applyNumberFormat="1" applyFont="1" applyFill="1" applyBorder="1" applyAlignment="1" applyProtection="1">
      <alignment horizontal="left" vertical="center" wrapText="1"/>
    </xf>
    <xf numFmtId="173" fontId="5" fillId="3" borderId="8" xfId="6" applyNumberFormat="1" applyFill="1" applyBorder="1" applyAlignment="1">
      <alignment horizontal="left" vertical="center" wrapText="1"/>
    </xf>
    <xf numFmtId="172" fontId="5" fillId="3" borderId="8" xfId="6" applyNumberFormat="1" applyFill="1" applyBorder="1" applyAlignment="1">
      <alignment horizontal="left" vertical="center" wrapText="1"/>
    </xf>
    <xf numFmtId="44" fontId="5" fillId="0" borderId="62" xfId="8" applyBorder="1" applyAlignment="1">
      <alignment horizontal="left" vertical="center" wrapText="1"/>
    </xf>
    <xf numFmtId="14" fontId="5" fillId="3" borderId="8" xfId="6" quotePrefix="1" applyNumberFormat="1" applyFill="1" applyBorder="1" applyAlignment="1">
      <alignment horizontal="left" vertical="center" wrapText="1"/>
    </xf>
    <xf numFmtId="0" fontId="11" fillId="0" borderId="29" xfId="6" applyFont="1" applyBorder="1" applyAlignment="1">
      <alignment horizontal="left" vertical="center"/>
    </xf>
    <xf numFmtId="44" fontId="5" fillId="18" borderId="13" xfId="5" applyFont="1" applyFill="1" applyBorder="1" applyAlignment="1">
      <alignment horizontal="left" vertical="center" wrapText="1"/>
    </xf>
    <xf numFmtId="1" fontId="5" fillId="18" borderId="13" xfId="5" applyNumberFormat="1" applyFont="1" applyFill="1" applyBorder="1" applyAlignment="1">
      <alignment horizontal="left" vertical="center" wrapText="1"/>
    </xf>
    <xf numFmtId="166" fontId="5" fillId="18" borderId="13" xfId="5" applyNumberFormat="1" applyFont="1" applyFill="1" applyBorder="1" applyAlignment="1">
      <alignment horizontal="left" vertical="center" wrapText="1"/>
    </xf>
    <xf numFmtId="0" fontId="5" fillId="0" borderId="0" xfId="6" applyAlignment="1">
      <alignment horizontal="right" vertical="center" wrapText="1"/>
    </xf>
    <xf numFmtId="0" fontId="5" fillId="3" borderId="8" xfId="6" quotePrefix="1" applyFill="1" applyBorder="1" applyAlignment="1">
      <alignment horizontal="left" vertical="center" wrapText="1"/>
    </xf>
    <xf numFmtId="0" fontId="39" fillId="0" borderId="0" xfId="0" applyFont="1" applyAlignment="1">
      <alignment horizontal="right" vertical="center" wrapText="1"/>
    </xf>
    <xf numFmtId="49" fontId="5" fillId="3" borderId="13" xfId="6" applyNumberFormat="1" applyFill="1" applyBorder="1" applyAlignment="1">
      <alignment horizontal="left" vertical="center" wrapText="1"/>
    </xf>
    <xf numFmtId="0" fontId="38" fillId="0" borderId="0" xfId="10" applyAlignment="1" applyProtection="1"/>
    <xf numFmtId="167" fontId="5" fillId="0" borderId="0" xfId="2" applyNumberFormat="1"/>
    <xf numFmtId="0" fontId="39" fillId="0" borderId="0" xfId="0" applyFont="1" applyAlignment="1">
      <alignment horizontal="left" wrapText="1"/>
    </xf>
    <xf numFmtId="0" fontId="8" fillId="0" borderId="7" xfId="1" applyFont="1" applyBorder="1" applyAlignment="1">
      <alignment horizontal="right"/>
    </xf>
    <xf numFmtId="0" fontId="8" fillId="0" borderId="8" xfId="1" applyFont="1" applyBorder="1" applyAlignment="1">
      <alignment horizontal="right"/>
    </xf>
    <xf numFmtId="0" fontId="9" fillId="0" borderId="4" xfId="1" applyFont="1" applyBorder="1" applyAlignment="1">
      <alignment horizontal="right"/>
    </xf>
    <xf numFmtId="0" fontId="9" fillId="0" borderId="5" xfId="1" applyFont="1" applyBorder="1" applyAlignment="1">
      <alignment horizontal="right"/>
    </xf>
    <xf numFmtId="4" fontId="5" fillId="0" borderId="11" xfId="1" applyNumberFormat="1" applyBorder="1" applyAlignment="1">
      <alignment horizontal="left"/>
    </xf>
    <xf numFmtId="4" fontId="5" fillId="0" borderId="12" xfId="1" applyNumberFormat="1" applyBorder="1" applyAlignment="1">
      <alignment horizontal="left"/>
    </xf>
    <xf numFmtId="4" fontId="5" fillId="0" borderId="13" xfId="1" applyNumberFormat="1" applyBorder="1" applyAlignment="1">
      <alignment horizontal="left"/>
    </xf>
    <xf numFmtId="0" fontId="8" fillId="0" borderId="14" xfId="1" applyFont="1" applyBorder="1" applyAlignment="1">
      <alignment horizontal="right"/>
    </xf>
    <xf numFmtId="0" fontId="8" fillId="0" borderId="15" xfId="1" applyFont="1" applyBorder="1" applyAlignment="1">
      <alignment horizontal="right"/>
    </xf>
    <xf numFmtId="0" fontId="8" fillId="0" borderId="1" xfId="1" applyFont="1" applyBorder="1" applyAlignment="1">
      <alignment horizontal="left"/>
    </xf>
    <xf numFmtId="0" fontId="8" fillId="0" borderId="2" xfId="1" applyFont="1" applyBorder="1" applyAlignment="1">
      <alignment horizontal="left"/>
    </xf>
    <xf numFmtId="0" fontId="8" fillId="0" borderId="3" xfId="1" applyFont="1" applyBorder="1" applyAlignment="1">
      <alignment horizontal="left"/>
    </xf>
    <xf numFmtId="0" fontId="5" fillId="0" borderId="8" xfId="1" applyBorder="1" applyAlignment="1">
      <alignment horizontal="center" vertical="center"/>
    </xf>
    <xf numFmtId="0" fontId="5" fillId="0" borderId="8" xfId="1" applyBorder="1" applyAlignment="1">
      <alignment horizontal="center"/>
    </xf>
    <xf numFmtId="0" fontId="8" fillId="0" borderId="17" xfId="1" applyFont="1" applyBorder="1" applyAlignment="1">
      <alignment horizontal="left"/>
    </xf>
    <xf numFmtId="0" fontId="8" fillId="0" borderId="18" xfId="1" applyFont="1" applyBorder="1" applyAlignment="1">
      <alignment horizontal="left"/>
    </xf>
    <xf numFmtId="0" fontId="8" fillId="0" borderId="19" xfId="1" applyFont="1" applyBorder="1" applyAlignment="1">
      <alignment horizontal="left"/>
    </xf>
    <xf numFmtId="0" fontId="5" fillId="7" borderId="11" xfId="1" applyFill="1" applyBorder="1" applyAlignment="1">
      <alignment horizontal="center" vertical="center"/>
    </xf>
    <xf numFmtId="0" fontId="5" fillId="7" borderId="12" xfId="1" applyFill="1" applyBorder="1" applyAlignment="1">
      <alignment horizontal="center" vertical="center"/>
    </xf>
    <xf numFmtId="0" fontId="5" fillId="7" borderId="13" xfId="1" applyFill="1" applyBorder="1" applyAlignment="1">
      <alignment horizontal="center" vertical="center"/>
    </xf>
    <xf numFmtId="4" fontId="5" fillId="0" borderId="40" xfId="1" applyNumberFormat="1" applyBorder="1" applyAlignment="1">
      <alignment horizontal="left"/>
    </xf>
    <xf numFmtId="4" fontId="5" fillId="0" borderId="18" xfId="1" applyNumberFormat="1" applyBorder="1" applyAlignment="1">
      <alignment horizontal="left"/>
    </xf>
    <xf numFmtId="4" fontId="5" fillId="0" borderId="41" xfId="1" applyNumberFormat="1" applyBorder="1" applyAlignment="1">
      <alignment horizontal="left"/>
    </xf>
    <xf numFmtId="4" fontId="5" fillId="0" borderId="42" xfId="1" applyNumberFormat="1" applyBorder="1" applyAlignment="1">
      <alignment horizontal="left"/>
    </xf>
    <xf numFmtId="4" fontId="5" fillId="0" borderId="43" xfId="1" applyNumberFormat="1" applyBorder="1" applyAlignment="1">
      <alignment horizontal="left"/>
    </xf>
    <xf numFmtId="4" fontId="5" fillId="0" borderId="33" xfId="1" applyNumberFormat="1" applyBorder="1" applyAlignment="1">
      <alignment horizontal="left"/>
    </xf>
    <xf numFmtId="0" fontId="12" fillId="8" borderId="4" xfId="1" applyFont="1" applyFill="1" applyBorder="1" applyAlignment="1">
      <alignment horizontal="left" wrapText="1"/>
    </xf>
    <xf numFmtId="0" fontId="5" fillId="8" borderId="37" xfId="1" applyFill="1" applyBorder="1" applyAlignment="1">
      <alignment horizontal="left" wrapText="1"/>
    </xf>
    <xf numFmtId="0" fontId="5" fillId="8" borderId="38" xfId="1" applyFill="1" applyBorder="1"/>
    <xf numFmtId="0" fontId="11" fillId="0" borderId="11" xfId="2" applyFont="1" applyBorder="1" applyAlignment="1">
      <alignment horizontal="right"/>
    </xf>
    <xf numFmtId="0" fontId="11" fillId="0" borderId="12" xfId="2" applyFont="1" applyBorder="1" applyAlignment="1">
      <alignment horizontal="right"/>
    </xf>
    <xf numFmtId="0" fontId="11" fillId="0" borderId="52" xfId="2" applyFont="1" applyBorder="1" applyAlignment="1">
      <alignment horizontal="right"/>
    </xf>
    <xf numFmtId="0" fontId="22" fillId="0" borderId="21" xfId="2" applyFont="1" applyBorder="1" applyAlignment="1">
      <alignment horizontal="center"/>
    </xf>
    <xf numFmtId="0" fontId="11" fillId="0" borderId="24" xfId="2" applyFont="1" applyBorder="1" applyAlignment="1">
      <alignment horizontal="center"/>
    </xf>
    <xf numFmtId="0" fontId="11" fillId="0" borderId="25" xfId="2" applyFont="1" applyBorder="1" applyAlignment="1">
      <alignment horizontal="center"/>
    </xf>
    <xf numFmtId="0" fontId="19" fillId="9" borderId="46" xfId="2" applyFont="1" applyFill="1" applyBorder="1" applyAlignment="1">
      <alignment horizontal="center"/>
    </xf>
    <xf numFmtId="0" fontId="19" fillId="9" borderId="47" xfId="2" applyFont="1" applyFill="1" applyBorder="1" applyAlignment="1">
      <alignment horizontal="center"/>
    </xf>
    <xf numFmtId="0" fontId="3" fillId="9" borderId="50" xfId="3" applyFont="1" applyFill="1" applyBorder="1" applyAlignment="1">
      <alignment horizontal="center"/>
    </xf>
    <xf numFmtId="0" fontId="3" fillId="9" borderId="51" xfId="3" applyFont="1" applyFill="1" applyBorder="1" applyAlignment="1">
      <alignment horizontal="center"/>
    </xf>
    <xf numFmtId="0" fontId="3" fillId="9" borderId="10" xfId="3" applyFont="1" applyFill="1" applyBorder="1" applyAlignment="1">
      <alignment horizontal="center"/>
    </xf>
    <xf numFmtId="0" fontId="3" fillId="9" borderId="2" xfId="3" applyFont="1" applyFill="1" applyBorder="1" applyAlignment="1">
      <alignment horizontal="center"/>
    </xf>
    <xf numFmtId="0" fontId="3" fillId="9" borderId="1" xfId="3" applyFont="1" applyFill="1" applyBorder="1" applyAlignment="1">
      <alignment horizontal="center"/>
    </xf>
    <xf numFmtId="0" fontId="3" fillId="9" borderId="3" xfId="3" applyFont="1" applyFill="1" applyBorder="1" applyAlignment="1">
      <alignment horizontal="center"/>
    </xf>
    <xf numFmtId="0" fontId="0" fillId="0" borderId="45"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8" fillId="0" borderId="0" xfId="2" applyFont="1" applyAlignment="1">
      <alignment horizontal="center" wrapText="1"/>
    </xf>
    <xf numFmtId="0" fontId="11" fillId="0" borderId="25" xfId="0" applyFont="1" applyBorder="1" applyAlignment="1">
      <alignment horizontal="center" wrapText="1"/>
    </xf>
    <xf numFmtId="0" fontId="0" fillId="0" borderId="45"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5" fillId="0" borderId="7" xfId="0" applyFont="1" applyBorder="1" applyAlignment="1">
      <alignment horizontal="center" vertical="center" wrapText="1"/>
    </xf>
    <xf numFmtId="0" fontId="0" fillId="0" borderId="48" xfId="0" applyBorder="1" applyAlignment="1">
      <alignment horizontal="center"/>
    </xf>
    <xf numFmtId="0" fontId="0" fillId="0" borderId="54" xfId="0" applyBorder="1" applyAlignment="1">
      <alignment horizontal="center"/>
    </xf>
    <xf numFmtId="0" fontId="0" fillId="0" borderId="66" xfId="0" applyBorder="1" applyAlignment="1">
      <alignment horizontal="center"/>
    </xf>
    <xf numFmtId="0" fontId="0" fillId="0" borderId="64" xfId="0" applyBorder="1" applyAlignment="1">
      <alignment horizontal="center"/>
    </xf>
    <xf numFmtId="0" fontId="0" fillId="0" borderId="48" xfId="0" applyBorder="1" applyAlignment="1">
      <alignment horizontal="center" vertical="center"/>
    </xf>
    <xf numFmtId="0" fontId="0" fillId="0" borderId="66"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xf>
    <xf numFmtId="0" fontId="0" fillId="0" borderId="14" xfId="0" applyBorder="1" applyAlignment="1">
      <alignment horizontal="center"/>
    </xf>
    <xf numFmtId="0" fontId="25" fillId="0" borderId="7" xfId="0" applyFont="1" applyBorder="1" applyAlignment="1">
      <alignment horizontal="center" vertical="center"/>
    </xf>
    <xf numFmtId="0" fontId="0" fillId="0" borderId="54" xfId="0" applyBorder="1" applyAlignment="1">
      <alignment horizontal="center" vertical="center"/>
    </xf>
  </cellXfs>
  <cellStyles count="11">
    <cellStyle name="Currency" xfId="5" builtinId="4"/>
    <cellStyle name="Currency 2" xfId="8" xr:uid="{26515D9A-8EC8-4823-A9A3-285A07FA35A4}"/>
    <cellStyle name="Hyperlink" xfId="10" builtinId="8"/>
    <cellStyle name="Hyperlink 2" xfId="7" xr:uid="{56EE4A19-0073-43DA-9CEF-43C8C6549466}"/>
    <cellStyle name="Normal" xfId="0" builtinId="0"/>
    <cellStyle name="Normal 2" xfId="3" xr:uid="{5B7E4381-EBC9-4B28-8356-4A422C36E340}"/>
    <cellStyle name="Normal 2 2" xfId="6" xr:uid="{BAF8276D-D5E2-4562-83A3-E85DEF1DA729}"/>
    <cellStyle name="Normal 2 3" xfId="9" xr:uid="{F31B313B-F289-473C-8C5E-B9746D97AE29}"/>
    <cellStyle name="Normal 4" xfId="1" xr:uid="{40D9A5C1-13BD-4F0A-8EA6-7B836277E085}"/>
    <cellStyle name="Normal 5" xfId="2" xr:uid="{00DB2486-02F7-4FA8-94E9-EADFA6921B62}"/>
    <cellStyle name="Percent 3" xfId="4" xr:uid="{C16346F2-5142-4495-9DFA-A38D5D6DDA9C}"/>
  </cellStyles>
  <dxfs count="0"/>
  <tableStyles count="0" defaultTableStyle="TableStyleMedium2" defaultPivotStyle="PivotStyleLight16"/>
  <colors>
    <mruColors>
      <color rgb="FFF85342"/>
      <color rgb="FFEF7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55</xdr:row>
      <xdr:rowOff>50013</xdr:rowOff>
    </xdr:from>
    <xdr:to>
      <xdr:col>10</xdr:col>
      <xdr:colOff>82550</xdr:colOff>
      <xdr:row>59</xdr:row>
      <xdr:rowOff>35896</xdr:rowOff>
    </xdr:to>
    <xdr:pic>
      <xdr:nvPicPr>
        <xdr:cNvPr id="5" name="Picture 4">
          <a:extLst>
            <a:ext uri="{FF2B5EF4-FFF2-40B4-BE49-F238E27FC236}">
              <a16:creationId xmlns:a16="http://schemas.microsoft.com/office/drawing/2014/main" id="{6891DD8F-DD24-62AE-6A44-5C1940FEF3B7}"/>
            </a:ext>
          </a:extLst>
        </xdr:cNvPr>
        <xdr:cNvPicPr>
          <a:picLocks noChangeAspect="1"/>
        </xdr:cNvPicPr>
      </xdr:nvPicPr>
      <xdr:blipFill>
        <a:blip xmlns:r="http://schemas.openxmlformats.org/officeDocument/2006/relationships" r:embed="rId1"/>
        <a:stretch>
          <a:fillRect/>
        </a:stretch>
      </xdr:blipFill>
      <xdr:spPr>
        <a:xfrm>
          <a:off x="241300" y="9016213"/>
          <a:ext cx="5810250" cy="620883"/>
        </a:xfrm>
        <a:prstGeom prst="rect">
          <a:avLst/>
        </a:prstGeom>
      </xdr:spPr>
    </xdr:pic>
    <xdr:clientData/>
  </xdr:twoCellAnchor>
  <xdr:twoCellAnchor>
    <xdr:from>
      <xdr:col>0</xdr:col>
      <xdr:colOff>962025</xdr:colOff>
      <xdr:row>138</xdr:row>
      <xdr:rowOff>161925</xdr:rowOff>
    </xdr:from>
    <xdr:to>
      <xdr:col>0</xdr:col>
      <xdr:colOff>5219700</xdr:colOff>
      <xdr:row>151</xdr:row>
      <xdr:rowOff>180975</xdr:rowOff>
    </xdr:to>
    <xdr:pic>
      <xdr:nvPicPr>
        <xdr:cNvPr id="2" name="Picture 384939927" descr="A map of a city&#10;&#10;Description automatically generated">
          <a:extLst>
            <a:ext uri="{FF2B5EF4-FFF2-40B4-BE49-F238E27FC236}">
              <a16:creationId xmlns:a16="http://schemas.microsoft.com/office/drawing/2014/main" id="{42081654-4D77-442E-9581-428748CE78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0897850"/>
          <a:ext cx="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153</xdr:row>
      <xdr:rowOff>171450</xdr:rowOff>
    </xdr:from>
    <xdr:to>
      <xdr:col>0</xdr:col>
      <xdr:colOff>4981575</xdr:colOff>
      <xdr:row>174</xdr:row>
      <xdr:rowOff>19050</xdr:rowOff>
    </xdr:to>
    <xdr:pic>
      <xdr:nvPicPr>
        <xdr:cNvPr id="4" name="Picture 447674016" descr="A map of a city&#10;&#10;Description automatically generated">
          <a:extLst>
            <a:ext uri="{FF2B5EF4-FFF2-40B4-BE49-F238E27FC236}">
              <a16:creationId xmlns:a16="http://schemas.microsoft.com/office/drawing/2014/main" id="{8428569C-2146-490F-B66B-19074C8BD8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3326725"/>
          <a:ext cx="0"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175</xdr:row>
      <xdr:rowOff>85725</xdr:rowOff>
    </xdr:from>
    <xdr:to>
      <xdr:col>0</xdr:col>
      <xdr:colOff>5153025</xdr:colOff>
      <xdr:row>194</xdr:row>
      <xdr:rowOff>104775</xdr:rowOff>
    </xdr:to>
    <xdr:pic>
      <xdr:nvPicPr>
        <xdr:cNvPr id="8" name="Picture 59480354" descr="A map of a city&#10;&#10;Description automatically generated">
          <a:extLst>
            <a:ext uri="{FF2B5EF4-FFF2-40B4-BE49-F238E27FC236}">
              <a16:creationId xmlns:a16="http://schemas.microsoft.com/office/drawing/2014/main" id="{E3F3A81C-3948-4EBB-9B89-FE825916F49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71500" y="26812875"/>
          <a:ext cx="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197</xdr:row>
      <xdr:rowOff>114300</xdr:rowOff>
    </xdr:from>
    <xdr:to>
      <xdr:col>0</xdr:col>
      <xdr:colOff>4867275</xdr:colOff>
      <xdr:row>216</xdr:row>
      <xdr:rowOff>180975</xdr:rowOff>
    </xdr:to>
    <xdr:pic>
      <xdr:nvPicPr>
        <xdr:cNvPr id="9" name="Picture 1" descr="A map of a city&#10;&#10;Description automatically generated">
          <a:extLst>
            <a:ext uri="{FF2B5EF4-FFF2-40B4-BE49-F238E27FC236}">
              <a16:creationId xmlns:a16="http://schemas.microsoft.com/office/drawing/2014/main" id="{86967646-82EB-4B23-95F0-61D4F31C6B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403800"/>
          <a:ext cx="285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139</xdr:row>
      <xdr:rowOff>44214</xdr:rowOff>
    </xdr:from>
    <xdr:to>
      <xdr:col>8</xdr:col>
      <xdr:colOff>112935</xdr:colOff>
      <xdr:row>152</xdr:row>
      <xdr:rowOff>36049</xdr:rowOff>
    </xdr:to>
    <xdr:pic>
      <xdr:nvPicPr>
        <xdr:cNvPr id="10" name="Picture 384939927" descr="A map of a city&#10;&#10;Description automatically generated">
          <a:extLst>
            <a:ext uri="{FF2B5EF4-FFF2-40B4-BE49-F238E27FC236}">
              <a16:creationId xmlns:a16="http://schemas.microsoft.com/office/drawing/2014/main" id="{CA268454-FE8F-462F-9411-F0B747F340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0946826"/>
          <a:ext cx="4257675" cy="2092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154</xdr:row>
      <xdr:rowOff>23803</xdr:rowOff>
    </xdr:from>
    <xdr:to>
      <xdr:col>7</xdr:col>
      <xdr:colOff>446310</xdr:colOff>
      <xdr:row>174</xdr:row>
      <xdr:rowOff>15639</xdr:rowOff>
    </xdr:to>
    <xdr:pic>
      <xdr:nvPicPr>
        <xdr:cNvPr id="11" name="Picture 447674016" descr="A map of a city&#10;&#10;Description automatically generated">
          <a:extLst>
            <a:ext uri="{FF2B5EF4-FFF2-40B4-BE49-F238E27FC236}">
              <a16:creationId xmlns:a16="http://schemas.microsoft.com/office/drawing/2014/main" id="{C949512A-02A9-4C59-96E0-92FD642B2E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355290"/>
          <a:ext cx="4010025" cy="323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175</xdr:row>
      <xdr:rowOff>80953</xdr:rowOff>
    </xdr:from>
    <xdr:to>
      <xdr:col>8</xdr:col>
      <xdr:colOff>46260</xdr:colOff>
      <xdr:row>194</xdr:row>
      <xdr:rowOff>83674</xdr:rowOff>
    </xdr:to>
    <xdr:pic>
      <xdr:nvPicPr>
        <xdr:cNvPr id="14" name="Picture 59480354" descr="A map of a city&#10;&#10;Description automatically generated">
          <a:extLst>
            <a:ext uri="{FF2B5EF4-FFF2-40B4-BE49-F238E27FC236}">
              <a16:creationId xmlns:a16="http://schemas.microsoft.com/office/drawing/2014/main" id="{C695D6BB-D69C-4938-98F3-36677D3C6D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812865"/>
          <a:ext cx="4476750" cy="307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197</xdr:row>
      <xdr:rowOff>89117</xdr:rowOff>
    </xdr:from>
    <xdr:to>
      <xdr:col>7</xdr:col>
      <xdr:colOff>332010</xdr:colOff>
      <xdr:row>216</xdr:row>
      <xdr:rowOff>101364</xdr:rowOff>
    </xdr:to>
    <xdr:pic>
      <xdr:nvPicPr>
        <xdr:cNvPr id="15" name="Picture 1" descr="A map of a city&#10;&#10;Description automatically generated">
          <a:extLst>
            <a:ext uri="{FF2B5EF4-FFF2-40B4-BE49-F238E27FC236}">
              <a16:creationId xmlns:a16="http://schemas.microsoft.com/office/drawing/2014/main" id="{55E099EB-7C3C-4E38-AB37-5C10B772EE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383379"/>
          <a:ext cx="4324350" cy="30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118</xdr:row>
      <xdr:rowOff>124254</xdr:rowOff>
    </xdr:from>
    <xdr:to>
      <xdr:col>4</xdr:col>
      <xdr:colOff>456314</xdr:colOff>
      <xdr:row>133</xdr:row>
      <xdr:rowOff>3991</xdr:rowOff>
    </xdr:to>
    <xdr:pic>
      <xdr:nvPicPr>
        <xdr:cNvPr id="16" name="Picture 15">
          <a:extLst>
            <a:ext uri="{FF2B5EF4-FFF2-40B4-BE49-F238E27FC236}">
              <a16:creationId xmlns:a16="http://schemas.microsoft.com/office/drawing/2014/main" id="{CC595892-9488-B6C0-E009-A08F268EAAE7}"/>
            </a:ext>
          </a:extLst>
        </xdr:cNvPr>
        <xdr:cNvPicPr>
          <a:picLocks noChangeAspect="1"/>
        </xdr:cNvPicPr>
      </xdr:nvPicPr>
      <xdr:blipFill>
        <a:blip xmlns:r="http://schemas.openxmlformats.org/officeDocument/2006/relationships" r:embed="rId6"/>
        <a:stretch>
          <a:fillRect/>
        </a:stretch>
      </xdr:blipFill>
      <xdr:spPr>
        <a:xfrm>
          <a:off x="95249" y="19240929"/>
          <a:ext cx="2647065" cy="2308612"/>
        </a:xfrm>
        <a:prstGeom prst="rect">
          <a:avLst/>
        </a:prstGeom>
      </xdr:spPr>
    </xdr:pic>
    <xdr:clientData/>
  </xdr:twoCellAnchor>
  <xdr:twoCellAnchor editAs="oneCell">
    <xdr:from>
      <xdr:col>0</xdr:col>
      <xdr:colOff>0</xdr:colOff>
      <xdr:row>101</xdr:row>
      <xdr:rowOff>54865</xdr:rowOff>
    </xdr:from>
    <xdr:to>
      <xdr:col>4</xdr:col>
      <xdr:colOff>76199</xdr:colOff>
      <xdr:row>114</xdr:row>
      <xdr:rowOff>28575</xdr:rowOff>
    </xdr:to>
    <xdr:pic>
      <xdr:nvPicPr>
        <xdr:cNvPr id="18" name="Picture 17">
          <a:extLst>
            <a:ext uri="{FF2B5EF4-FFF2-40B4-BE49-F238E27FC236}">
              <a16:creationId xmlns:a16="http://schemas.microsoft.com/office/drawing/2014/main" id="{04207FFA-638C-9EA1-8108-A500E01ACB2D}"/>
            </a:ext>
          </a:extLst>
        </xdr:cNvPr>
        <xdr:cNvPicPr>
          <a:picLocks noChangeAspect="1"/>
        </xdr:cNvPicPr>
      </xdr:nvPicPr>
      <xdr:blipFill>
        <a:blip xmlns:r="http://schemas.openxmlformats.org/officeDocument/2006/relationships" r:embed="rId7"/>
        <a:stretch>
          <a:fillRect/>
        </a:stretch>
      </xdr:blipFill>
      <xdr:spPr>
        <a:xfrm>
          <a:off x="0" y="17914240"/>
          <a:ext cx="2362199" cy="2078735"/>
        </a:xfrm>
        <a:prstGeom prst="rect">
          <a:avLst/>
        </a:prstGeom>
      </xdr:spPr>
    </xdr:pic>
    <xdr:clientData/>
  </xdr:twoCellAnchor>
  <xdr:twoCellAnchor editAs="oneCell">
    <xdr:from>
      <xdr:col>0</xdr:col>
      <xdr:colOff>368300</xdr:colOff>
      <xdr:row>7</xdr:row>
      <xdr:rowOff>6350</xdr:rowOff>
    </xdr:from>
    <xdr:to>
      <xdr:col>9</xdr:col>
      <xdr:colOff>298723</xdr:colOff>
      <xdr:row>50</xdr:row>
      <xdr:rowOff>133707</xdr:rowOff>
    </xdr:to>
    <xdr:pic>
      <xdr:nvPicPr>
        <xdr:cNvPr id="17" name="Picture 16">
          <a:extLst>
            <a:ext uri="{FF2B5EF4-FFF2-40B4-BE49-F238E27FC236}">
              <a16:creationId xmlns:a16="http://schemas.microsoft.com/office/drawing/2014/main" id="{4349DD3F-9578-A69A-EAD7-9F89596A82EF}"/>
            </a:ext>
          </a:extLst>
        </xdr:cNvPr>
        <xdr:cNvPicPr>
          <a:picLocks noChangeAspect="1"/>
        </xdr:cNvPicPr>
      </xdr:nvPicPr>
      <xdr:blipFill>
        <a:blip xmlns:r="http://schemas.openxmlformats.org/officeDocument/2006/relationships" r:embed="rId8"/>
        <a:stretch>
          <a:fillRect/>
        </a:stretch>
      </xdr:blipFill>
      <xdr:spPr>
        <a:xfrm>
          <a:off x="368300" y="1352550"/>
          <a:ext cx="5302523" cy="6953607"/>
        </a:xfrm>
        <a:prstGeom prst="rect">
          <a:avLst/>
        </a:prstGeom>
      </xdr:spPr>
    </xdr:pic>
    <xdr:clientData/>
  </xdr:twoCellAnchor>
  <xdr:twoCellAnchor editAs="oneCell">
    <xdr:from>
      <xdr:col>0</xdr:col>
      <xdr:colOff>304800</xdr:colOff>
      <xdr:row>50</xdr:row>
      <xdr:rowOff>152400</xdr:rowOff>
    </xdr:from>
    <xdr:to>
      <xdr:col>9</xdr:col>
      <xdr:colOff>330477</xdr:colOff>
      <xdr:row>54</xdr:row>
      <xdr:rowOff>152433</xdr:rowOff>
    </xdr:to>
    <xdr:pic>
      <xdr:nvPicPr>
        <xdr:cNvPr id="20" name="Picture 19">
          <a:extLst>
            <a:ext uri="{FF2B5EF4-FFF2-40B4-BE49-F238E27FC236}">
              <a16:creationId xmlns:a16="http://schemas.microsoft.com/office/drawing/2014/main" id="{274AD99E-6E52-511B-0F41-3AD0D89A7954}"/>
            </a:ext>
          </a:extLst>
        </xdr:cNvPr>
        <xdr:cNvPicPr>
          <a:picLocks noChangeAspect="1"/>
        </xdr:cNvPicPr>
      </xdr:nvPicPr>
      <xdr:blipFill>
        <a:blip xmlns:r="http://schemas.openxmlformats.org/officeDocument/2006/relationships" r:embed="rId9"/>
        <a:stretch>
          <a:fillRect/>
        </a:stretch>
      </xdr:blipFill>
      <xdr:spPr>
        <a:xfrm>
          <a:off x="304800" y="8324850"/>
          <a:ext cx="5397777" cy="635033"/>
        </a:xfrm>
        <a:prstGeom prst="rect">
          <a:avLst/>
        </a:prstGeom>
      </xdr:spPr>
    </xdr:pic>
    <xdr:clientData/>
  </xdr:twoCellAnchor>
  <xdr:twoCellAnchor editAs="oneCell">
    <xdr:from>
      <xdr:col>11</xdr:col>
      <xdr:colOff>25400</xdr:colOff>
      <xdr:row>6</xdr:row>
      <xdr:rowOff>127000</xdr:rowOff>
    </xdr:from>
    <xdr:to>
      <xdr:col>19</xdr:col>
      <xdr:colOff>457468</xdr:colOff>
      <xdr:row>27</xdr:row>
      <xdr:rowOff>133522</xdr:rowOff>
    </xdr:to>
    <xdr:pic>
      <xdr:nvPicPr>
        <xdr:cNvPr id="21" name="Picture 20">
          <a:extLst>
            <a:ext uri="{FF2B5EF4-FFF2-40B4-BE49-F238E27FC236}">
              <a16:creationId xmlns:a16="http://schemas.microsoft.com/office/drawing/2014/main" id="{BFD7A1F8-2CB5-5165-ADC9-EB34DA82EEE3}"/>
            </a:ext>
          </a:extLst>
        </xdr:cNvPr>
        <xdr:cNvPicPr>
          <a:picLocks noChangeAspect="1"/>
        </xdr:cNvPicPr>
      </xdr:nvPicPr>
      <xdr:blipFill>
        <a:blip xmlns:r="http://schemas.openxmlformats.org/officeDocument/2006/relationships" r:embed="rId10"/>
        <a:stretch>
          <a:fillRect/>
        </a:stretch>
      </xdr:blipFill>
      <xdr:spPr>
        <a:xfrm>
          <a:off x="6591300" y="1314450"/>
          <a:ext cx="5207268" cy="3340272"/>
        </a:xfrm>
        <a:prstGeom prst="rect">
          <a:avLst/>
        </a:prstGeom>
      </xdr:spPr>
    </xdr:pic>
    <xdr:clientData/>
  </xdr:twoCellAnchor>
  <xdr:twoCellAnchor editAs="oneCell">
    <xdr:from>
      <xdr:col>11</xdr:col>
      <xdr:colOff>25400</xdr:colOff>
      <xdr:row>28</xdr:row>
      <xdr:rowOff>57150</xdr:rowOff>
    </xdr:from>
    <xdr:to>
      <xdr:col>19</xdr:col>
      <xdr:colOff>419366</xdr:colOff>
      <xdr:row>47</xdr:row>
      <xdr:rowOff>50955</xdr:rowOff>
    </xdr:to>
    <xdr:pic>
      <xdr:nvPicPr>
        <xdr:cNvPr id="22" name="Picture 21">
          <a:extLst>
            <a:ext uri="{FF2B5EF4-FFF2-40B4-BE49-F238E27FC236}">
              <a16:creationId xmlns:a16="http://schemas.microsoft.com/office/drawing/2014/main" id="{F3A8E2A0-941F-FA04-232C-1C981831B0FD}"/>
            </a:ext>
          </a:extLst>
        </xdr:cNvPr>
        <xdr:cNvPicPr>
          <a:picLocks noChangeAspect="1"/>
        </xdr:cNvPicPr>
      </xdr:nvPicPr>
      <xdr:blipFill>
        <a:blip xmlns:r="http://schemas.openxmlformats.org/officeDocument/2006/relationships" r:embed="rId11"/>
        <a:stretch>
          <a:fillRect/>
        </a:stretch>
      </xdr:blipFill>
      <xdr:spPr>
        <a:xfrm>
          <a:off x="6591300" y="4737100"/>
          <a:ext cx="5169166" cy="3010055"/>
        </a:xfrm>
        <a:prstGeom prst="rect">
          <a:avLst/>
        </a:prstGeom>
      </xdr:spPr>
    </xdr:pic>
    <xdr:clientData/>
  </xdr:twoCellAnchor>
  <xdr:twoCellAnchor editAs="oneCell">
    <xdr:from>
      <xdr:col>21</xdr:col>
      <xdr:colOff>69850</xdr:colOff>
      <xdr:row>7</xdr:row>
      <xdr:rowOff>146050</xdr:rowOff>
    </xdr:from>
    <xdr:to>
      <xdr:col>30</xdr:col>
      <xdr:colOff>57425</xdr:colOff>
      <xdr:row>24</xdr:row>
      <xdr:rowOff>63634</xdr:rowOff>
    </xdr:to>
    <xdr:pic>
      <xdr:nvPicPr>
        <xdr:cNvPr id="23" name="Picture 22">
          <a:extLst>
            <a:ext uri="{FF2B5EF4-FFF2-40B4-BE49-F238E27FC236}">
              <a16:creationId xmlns:a16="http://schemas.microsoft.com/office/drawing/2014/main" id="{93E594FC-D818-C537-135C-408E382857B2}"/>
            </a:ext>
          </a:extLst>
        </xdr:cNvPr>
        <xdr:cNvPicPr>
          <a:picLocks noChangeAspect="1"/>
        </xdr:cNvPicPr>
      </xdr:nvPicPr>
      <xdr:blipFill>
        <a:blip xmlns:r="http://schemas.openxmlformats.org/officeDocument/2006/relationships" r:embed="rId12"/>
        <a:stretch>
          <a:fillRect/>
        </a:stretch>
      </xdr:blipFill>
      <xdr:spPr>
        <a:xfrm>
          <a:off x="12604750" y="1492250"/>
          <a:ext cx="5359675" cy="2616334"/>
        </a:xfrm>
        <a:prstGeom prst="rect">
          <a:avLst/>
        </a:prstGeom>
      </xdr:spPr>
    </xdr:pic>
    <xdr:clientData/>
  </xdr:twoCellAnchor>
  <xdr:twoCellAnchor editAs="oneCell">
    <xdr:from>
      <xdr:col>21</xdr:col>
      <xdr:colOff>95250</xdr:colOff>
      <xdr:row>24</xdr:row>
      <xdr:rowOff>139700</xdr:rowOff>
    </xdr:from>
    <xdr:to>
      <xdr:col>30</xdr:col>
      <xdr:colOff>63774</xdr:colOff>
      <xdr:row>50</xdr:row>
      <xdr:rowOff>133562</xdr:rowOff>
    </xdr:to>
    <xdr:pic>
      <xdr:nvPicPr>
        <xdr:cNvPr id="24" name="Picture 23">
          <a:extLst>
            <a:ext uri="{FF2B5EF4-FFF2-40B4-BE49-F238E27FC236}">
              <a16:creationId xmlns:a16="http://schemas.microsoft.com/office/drawing/2014/main" id="{6EDC692E-D9B1-837D-BA53-F566E8E605DF}"/>
            </a:ext>
          </a:extLst>
        </xdr:cNvPr>
        <xdr:cNvPicPr>
          <a:picLocks noChangeAspect="1"/>
        </xdr:cNvPicPr>
      </xdr:nvPicPr>
      <xdr:blipFill>
        <a:blip xmlns:r="http://schemas.openxmlformats.org/officeDocument/2006/relationships" r:embed="rId13"/>
        <a:stretch>
          <a:fillRect/>
        </a:stretch>
      </xdr:blipFill>
      <xdr:spPr>
        <a:xfrm>
          <a:off x="12630150" y="4184650"/>
          <a:ext cx="5340624" cy="4121362"/>
        </a:xfrm>
        <a:prstGeom prst="rect">
          <a:avLst/>
        </a:prstGeom>
      </xdr:spPr>
    </xdr:pic>
    <xdr:clientData/>
  </xdr:twoCellAnchor>
  <xdr:twoCellAnchor editAs="oneCell">
    <xdr:from>
      <xdr:col>21</xdr:col>
      <xdr:colOff>101600</xdr:colOff>
      <xdr:row>51</xdr:row>
      <xdr:rowOff>38100</xdr:rowOff>
    </xdr:from>
    <xdr:to>
      <xdr:col>30</xdr:col>
      <xdr:colOff>70124</xdr:colOff>
      <xdr:row>53</xdr:row>
      <xdr:rowOff>82569</xdr:rowOff>
    </xdr:to>
    <xdr:pic>
      <xdr:nvPicPr>
        <xdr:cNvPr id="25" name="Picture 24">
          <a:extLst>
            <a:ext uri="{FF2B5EF4-FFF2-40B4-BE49-F238E27FC236}">
              <a16:creationId xmlns:a16="http://schemas.microsoft.com/office/drawing/2014/main" id="{AF7D6F5F-D872-639A-EFC9-322FC1CE5E32}"/>
            </a:ext>
          </a:extLst>
        </xdr:cNvPr>
        <xdr:cNvPicPr>
          <a:picLocks noChangeAspect="1"/>
        </xdr:cNvPicPr>
      </xdr:nvPicPr>
      <xdr:blipFill>
        <a:blip xmlns:r="http://schemas.openxmlformats.org/officeDocument/2006/relationships" r:embed="rId14"/>
        <a:stretch>
          <a:fillRect/>
        </a:stretch>
      </xdr:blipFill>
      <xdr:spPr>
        <a:xfrm>
          <a:off x="12636500" y="8369300"/>
          <a:ext cx="5340624" cy="361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v_Rev\Grant%20Programs\TFCA%20PROGRAM\WORKSHTS\EXCEL\2016\County%20Program%20Manager\Trip%20Reduction%20FYE%2017.xlsx" TargetMode="External"/><Relationship Id="rId1" Type="http://schemas.openxmlformats.org/officeDocument/2006/relationships/externalLinkPath" Target="/Env_Rev/Grant%20Programs/TFCA%20PROGRAM/WORKSHTS/EXCEL/2016/County%20Program%20Manager/Trip%20Reduction%20FY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en'l Info"/>
      <sheetName val="Calcs"/>
      <sheetName val="Notes &amp; Assumptions"/>
      <sheetName val="Emission Factors"/>
    </sheetNames>
    <sheetDataSet>
      <sheetData sheetId="0" refreshError="1"/>
      <sheetData sheetId="1" refreshError="1"/>
      <sheetData sheetId="2">
        <row r="2">
          <cell r="K2">
            <v>1</v>
          </cell>
        </row>
        <row r="6">
          <cell r="K6">
            <v>0</v>
          </cell>
        </row>
        <row r="41">
          <cell r="G41">
            <v>0</v>
          </cell>
        </row>
        <row r="42">
          <cell r="G42">
            <v>0</v>
          </cell>
        </row>
        <row r="43">
          <cell r="G43">
            <v>0</v>
          </cell>
          <cell r="H43">
            <v>0</v>
          </cell>
        </row>
        <row r="44">
          <cell r="G44">
            <v>0</v>
          </cell>
          <cell r="H44">
            <v>0</v>
          </cell>
        </row>
        <row r="45">
          <cell r="G45">
            <v>0</v>
          </cell>
          <cell r="H45">
            <v>0</v>
          </cell>
        </row>
        <row r="47">
          <cell r="G47">
            <v>0</v>
          </cell>
        </row>
        <row r="48">
          <cell r="H48">
            <v>0</v>
          </cell>
        </row>
      </sheetData>
      <sheetData sheetId="3" refreshError="1"/>
      <sheetData sheetId="4">
        <row r="37">
          <cell r="C37">
            <v>16.399999999999999</v>
          </cell>
        </row>
        <row r="46">
          <cell r="C46">
            <v>21.93</v>
          </cell>
        </row>
        <row r="210">
          <cell r="A210" t="str">
            <v>1998-2001, 4.0 NOX</v>
          </cell>
        </row>
        <row r="211">
          <cell r="A211" t="str">
            <v>2002-2006, 2.5 NOX</v>
          </cell>
        </row>
        <row r="212">
          <cell r="A212" t="str">
            <v>2007-2009, 1.8 NOX</v>
          </cell>
        </row>
        <row r="213">
          <cell r="A213" t="str">
            <v>2007-2009, 1.5 NOX</v>
          </cell>
        </row>
        <row r="218">
          <cell r="A218" t="str">
            <v>Source for ROG, Nox: Method to Find the Cost-Effectiveness of Funding Air Quality Projects (May 2013), table 5-B, Source for PM10: Carl Moyer Guidelines (July 2014), table D-2</v>
          </cell>
        </row>
        <row r="219">
          <cell r="A219" t="str">
            <v>See "Other PM10, Diesel Fleet" for Other PM calculations</v>
          </cell>
        </row>
        <row r="220">
          <cell r="A220" t="str">
            <v>Source for CO2 Values: used values for medium heavy-duty deisel vehicles, per Dennis Wade's suggestion (ARB), as Alt. fuel vehicles are certified to deisel standard and alt. fuel is not available on EMFAC. - Avra Goldman</v>
          </cell>
        </row>
      </sheetData>
    </sheetDataSet>
  </externalBook>
</externalLink>
</file>

<file path=xl/persons/person.xml><?xml version="1.0" encoding="utf-8"?>
<personList xmlns="http://schemas.microsoft.com/office/spreadsheetml/2018/threadedcomments" xmlns:x="http://schemas.openxmlformats.org/spreadsheetml/2006/main">
  <person displayName="Hannah Cha" id="{920C03CB-CD6F-414C-9B62-342523F35ED3}" userId="S::hcha@baaqmd.gov::9e86a341-2ac1-44f1-adae-01802ed22a36" providerId="AD"/>
  <person displayName="Sean Newlin" id="{A22150FE-1A23-4612-B213-38586945FF8F}" userId="S::snewlin@baaqmd.gov::0006cf72-62cd-4b5a-90e6-555a9bdeb1e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0-11-19T18:21:11.09" personId="{920C03CB-CD6F-414C-9B62-342523F35ED3}" id="{051CC47E-BEF8-4E51-BC0D-F12F33FF0A85}">
    <text>delete 2019 and update CE Calc tab to reflect?</text>
  </threadedComment>
  <threadedComment ref="B43" dT="2019-09-20T15:55:49.85" personId="{A22150FE-1A23-4612-B213-38586945FF8F}" id="{D8D9526D-B2DC-4EEC-86D4-8C6C58436F74}">
    <text>Not updated by SN on 9/20/19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gis.carb.arb.ca.gov/portal/apps/experiencebuilder/experience/?id=5dc1218631fa46bc8d340b8e82548a6a&amp;page=Priority-Populations-4_0" TargetMode="External"/><Relationship Id="rId2" Type="http://schemas.openxmlformats.org/officeDocument/2006/relationships/hyperlink" Target="https://gis.carb.arb.ca.gov/portal/apps/experiencebuilder/experience/?id=5dc1218631fa46bc8d340b8e82548a6a&amp;page=Priority-Populations-4_0"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AB50-B9A6-4843-A2E1-82368CAD9F77}">
  <sheetPr codeName="Sheet1">
    <pageSetUpPr fitToPage="1"/>
  </sheetPr>
  <dimension ref="A1:AL219"/>
  <sheetViews>
    <sheetView zoomScaleNormal="100" workbookViewId="0">
      <selection activeCell="X55" sqref="X55"/>
    </sheetView>
  </sheetViews>
  <sheetFormatPr defaultColWidth="8.54296875" defaultRowHeight="12.5" x14ac:dyDescent="0.25"/>
  <cols>
    <col min="1" max="16384" width="8.54296875" style="228"/>
  </cols>
  <sheetData>
    <row r="1" spans="1:1" s="227" customFormat="1" ht="20" x14ac:dyDescent="0.4">
      <c r="A1" s="226" t="s">
        <v>374</v>
      </c>
    </row>
    <row r="2" spans="1:1" s="227" customFormat="1" ht="20" x14ac:dyDescent="0.4">
      <c r="A2" s="226" t="s">
        <v>477</v>
      </c>
    </row>
    <row r="3" spans="1:1" ht="13" x14ac:dyDescent="0.3">
      <c r="A3" s="260" t="s">
        <v>478</v>
      </c>
    </row>
    <row r="5" spans="1:1" ht="14" x14ac:dyDescent="0.3">
      <c r="A5" s="246" t="s">
        <v>479</v>
      </c>
    </row>
    <row r="6" spans="1:1" ht="14" x14ac:dyDescent="0.3">
      <c r="A6" s="247" t="s">
        <v>375</v>
      </c>
    </row>
    <row r="62" spans="1:10" ht="13" x14ac:dyDescent="0.3">
      <c r="A62" s="263" t="s">
        <v>440</v>
      </c>
    </row>
    <row r="64" spans="1:10" x14ac:dyDescent="0.25">
      <c r="I64" s="261" t="s">
        <v>481</v>
      </c>
      <c r="J64" s="228" t="s">
        <v>425</v>
      </c>
    </row>
    <row r="65" spans="9:10" x14ac:dyDescent="0.25">
      <c r="I65" s="261" t="s">
        <v>377</v>
      </c>
      <c r="J65" s="228" t="s">
        <v>426</v>
      </c>
    </row>
    <row r="66" spans="9:10" x14ac:dyDescent="0.25">
      <c r="I66" s="261" t="s">
        <v>378</v>
      </c>
      <c r="J66" s="228" t="s">
        <v>427</v>
      </c>
    </row>
    <row r="67" spans="9:10" x14ac:dyDescent="0.25">
      <c r="I67" s="261" t="s">
        <v>412</v>
      </c>
      <c r="J67" s="228" t="s">
        <v>423</v>
      </c>
    </row>
    <row r="68" spans="9:10" x14ac:dyDescent="0.25">
      <c r="I68" s="261" t="s">
        <v>379</v>
      </c>
      <c r="J68" s="228" t="s">
        <v>428</v>
      </c>
    </row>
    <row r="69" spans="9:10" x14ac:dyDescent="0.25">
      <c r="I69" s="261" t="s">
        <v>380</v>
      </c>
      <c r="J69" s="228" t="s">
        <v>429</v>
      </c>
    </row>
    <row r="70" spans="9:10" x14ac:dyDescent="0.25">
      <c r="I70" s="261" t="s">
        <v>381</v>
      </c>
      <c r="J70" s="228" t="s">
        <v>430</v>
      </c>
    </row>
    <row r="71" spans="9:10" x14ac:dyDescent="0.25">
      <c r="I71" s="261" t="s">
        <v>383</v>
      </c>
      <c r="J71" s="228" t="s">
        <v>431</v>
      </c>
    </row>
    <row r="72" spans="9:10" x14ac:dyDescent="0.25">
      <c r="I72" s="261" t="s">
        <v>384</v>
      </c>
      <c r="J72" s="228" t="s">
        <v>432</v>
      </c>
    </row>
    <row r="73" spans="9:10" x14ac:dyDescent="0.25">
      <c r="I73" s="261" t="s">
        <v>385</v>
      </c>
      <c r="J73" s="228" t="s">
        <v>433</v>
      </c>
    </row>
    <row r="74" spans="9:10" x14ac:dyDescent="0.25">
      <c r="I74" s="261" t="s">
        <v>386</v>
      </c>
      <c r="J74" s="262" t="s">
        <v>424</v>
      </c>
    </row>
    <row r="75" spans="9:10" x14ac:dyDescent="0.25">
      <c r="I75" s="261" t="s">
        <v>387</v>
      </c>
      <c r="J75" s="262" t="s">
        <v>434</v>
      </c>
    </row>
    <row r="76" spans="9:10" x14ac:dyDescent="0.25">
      <c r="I76" s="261" t="s">
        <v>388</v>
      </c>
      <c r="J76" s="262" t="s">
        <v>435</v>
      </c>
    </row>
    <row r="77" spans="9:10" x14ac:dyDescent="0.25">
      <c r="I77" s="261" t="s">
        <v>389</v>
      </c>
      <c r="J77" s="262" t="s">
        <v>436</v>
      </c>
    </row>
    <row r="78" spans="9:10" x14ac:dyDescent="0.25">
      <c r="I78" s="261" t="s">
        <v>390</v>
      </c>
      <c r="J78" s="262" t="s">
        <v>437</v>
      </c>
    </row>
    <row r="79" spans="9:10" x14ac:dyDescent="0.25">
      <c r="I79" s="261" t="s">
        <v>391</v>
      </c>
      <c r="J79" s="262" t="s">
        <v>438</v>
      </c>
    </row>
    <row r="80" spans="9:10" x14ac:dyDescent="0.25">
      <c r="I80" s="261" t="s">
        <v>393</v>
      </c>
      <c r="J80" s="228" t="s">
        <v>413</v>
      </c>
    </row>
    <row r="81" spans="9:10" ht="13" x14ac:dyDescent="0.3">
      <c r="I81" s="261" t="s">
        <v>394</v>
      </c>
      <c r="J81" s="228" t="s">
        <v>439</v>
      </c>
    </row>
    <row r="82" spans="9:10" x14ac:dyDescent="0.25">
      <c r="I82" s="261" t="s">
        <v>414</v>
      </c>
      <c r="J82" s="228" t="s">
        <v>415</v>
      </c>
    </row>
    <row r="83" spans="9:10" x14ac:dyDescent="0.25">
      <c r="I83" s="261" t="s">
        <v>416</v>
      </c>
      <c r="J83" s="228" t="s">
        <v>448</v>
      </c>
    </row>
    <row r="84" spans="9:10" x14ac:dyDescent="0.25">
      <c r="I84" s="261" t="s">
        <v>417</v>
      </c>
      <c r="J84" s="228" t="s">
        <v>448</v>
      </c>
    </row>
    <row r="85" spans="9:10" x14ac:dyDescent="0.25">
      <c r="I85" s="261" t="s">
        <v>418</v>
      </c>
      <c r="J85" s="228" t="s">
        <v>449</v>
      </c>
    </row>
    <row r="86" spans="9:10" x14ac:dyDescent="0.25">
      <c r="I86" s="261" t="s">
        <v>445</v>
      </c>
      <c r="J86" s="228" t="s">
        <v>450</v>
      </c>
    </row>
    <row r="87" spans="9:10" x14ac:dyDescent="0.25">
      <c r="I87" s="261" t="s">
        <v>446</v>
      </c>
      <c r="J87" s="228" t="s">
        <v>451</v>
      </c>
    </row>
    <row r="88" spans="9:10" x14ac:dyDescent="0.25">
      <c r="I88" s="261" t="s">
        <v>444</v>
      </c>
      <c r="J88" s="228" t="s">
        <v>452</v>
      </c>
    </row>
    <row r="89" spans="9:10" x14ac:dyDescent="0.25">
      <c r="I89" s="261" t="s">
        <v>443</v>
      </c>
      <c r="J89" s="228" t="s">
        <v>453</v>
      </c>
    </row>
    <row r="90" spans="9:10" x14ac:dyDescent="0.25">
      <c r="I90" s="261" t="s">
        <v>441</v>
      </c>
      <c r="J90" s="228" t="s">
        <v>454</v>
      </c>
    </row>
    <row r="91" spans="9:10" x14ac:dyDescent="0.25">
      <c r="I91" s="261" t="s">
        <v>442</v>
      </c>
      <c r="J91" s="228" t="s">
        <v>455</v>
      </c>
    </row>
    <row r="92" spans="9:10" x14ac:dyDescent="0.25">
      <c r="I92" s="261" t="s">
        <v>419</v>
      </c>
      <c r="J92" s="228" t="s">
        <v>447</v>
      </c>
    </row>
    <row r="93" spans="9:10" x14ac:dyDescent="0.25">
      <c r="I93" s="261" t="s">
        <v>420</v>
      </c>
      <c r="J93" s="228" t="s">
        <v>447</v>
      </c>
    </row>
    <row r="94" spans="9:10" x14ac:dyDescent="0.25">
      <c r="I94" s="261" t="s">
        <v>421</v>
      </c>
      <c r="J94" s="228" t="s">
        <v>447</v>
      </c>
    </row>
    <row r="95" spans="9:10" x14ac:dyDescent="0.25">
      <c r="I95" s="261" t="s">
        <v>422</v>
      </c>
      <c r="J95" s="228" t="s">
        <v>456</v>
      </c>
    </row>
    <row r="98" spans="1:38" customFormat="1" ht="13" x14ac:dyDescent="0.3">
      <c r="A98" s="263" t="s">
        <v>463</v>
      </c>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row>
    <row r="99" spans="1:38" customFormat="1" ht="13" x14ac:dyDescent="0.3">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row>
    <row r="100" spans="1:38" customFormat="1" ht="112.5" customHeight="1" x14ac:dyDescent="0.3">
      <c r="A100" s="284" t="s">
        <v>472</v>
      </c>
      <c r="B100" s="284"/>
      <c r="C100" s="284"/>
      <c r="D100" s="284"/>
      <c r="E100" s="284"/>
      <c r="F100" s="284"/>
      <c r="G100" s="284"/>
      <c r="H100" s="284"/>
      <c r="I100" s="284"/>
      <c r="J100" s="284"/>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row>
    <row r="101" spans="1:38" customFormat="1" ht="13" x14ac:dyDescent="0.3">
      <c r="A101" s="282" t="s">
        <v>474</v>
      </c>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row>
    <row r="102" spans="1:38" customFormat="1" ht="13" x14ac:dyDescent="0.3">
      <c r="A102" s="282"/>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row>
    <row r="103" spans="1:38" customFormat="1" ht="13" x14ac:dyDescent="0.3">
      <c r="A103" s="282"/>
      <c r="B103" s="228"/>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row>
    <row r="104" spans="1:38" customFormat="1" ht="13" x14ac:dyDescent="0.3">
      <c r="A104" s="282"/>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row>
    <row r="105" spans="1:38" customFormat="1" ht="13" x14ac:dyDescent="0.3">
      <c r="A105" s="282"/>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row>
    <row r="106" spans="1:38" customFormat="1" ht="13" x14ac:dyDescent="0.3">
      <c r="A106" s="282"/>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row>
    <row r="107" spans="1:38" customFormat="1" ht="13" x14ac:dyDescent="0.3">
      <c r="A107" s="282"/>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row>
    <row r="108" spans="1:38" customFormat="1" ht="13" x14ac:dyDescent="0.3">
      <c r="A108" s="282"/>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row>
    <row r="109" spans="1:38" customFormat="1" ht="13" x14ac:dyDescent="0.3">
      <c r="A109" s="282"/>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28"/>
    </row>
    <row r="110" spans="1:38" customFormat="1" ht="13" x14ac:dyDescent="0.3">
      <c r="A110" s="282"/>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row>
    <row r="111" spans="1:38" customFormat="1" ht="13" x14ac:dyDescent="0.3">
      <c r="A111" s="282"/>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row>
    <row r="112" spans="1:38" customFormat="1" ht="13" x14ac:dyDescent="0.3">
      <c r="A112" s="282"/>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row>
    <row r="113" spans="1:38" customFormat="1" ht="13" x14ac:dyDescent="0.3">
      <c r="A113" s="282"/>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row>
    <row r="114" spans="1:38" customFormat="1" ht="13" x14ac:dyDescent="0.3">
      <c r="A114" s="282"/>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row>
    <row r="115" spans="1:38" customFormat="1" ht="13" x14ac:dyDescent="0.3">
      <c r="A115" s="282"/>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228"/>
      <c r="AJ115" s="228"/>
      <c r="AK115" s="228"/>
      <c r="AL115" s="228"/>
    </row>
    <row r="116" spans="1:38" customFormat="1" ht="13" x14ac:dyDescent="0.3">
      <c r="A116" s="264"/>
    </row>
    <row r="117" spans="1:38" customFormat="1" ht="73.900000000000006" customHeight="1" x14ac:dyDescent="0.3">
      <c r="A117" s="284" t="s">
        <v>473</v>
      </c>
      <c r="B117" s="284"/>
      <c r="C117" s="284"/>
      <c r="D117" s="284"/>
      <c r="E117" s="284"/>
      <c r="F117" s="284"/>
      <c r="G117" s="284"/>
      <c r="H117" s="284"/>
      <c r="I117" s="284"/>
      <c r="J117" s="284"/>
    </row>
    <row r="118" spans="1:38" customFormat="1" ht="13" x14ac:dyDescent="0.3">
      <c r="A118" s="282" t="s">
        <v>474</v>
      </c>
    </row>
    <row r="119" spans="1:38" customFormat="1" ht="13" x14ac:dyDescent="0.3">
      <c r="A119" s="282"/>
    </row>
    <row r="120" spans="1:38" customFormat="1" ht="13" x14ac:dyDescent="0.3">
      <c r="A120" s="282"/>
    </row>
    <row r="121" spans="1:38" customFormat="1" ht="13" x14ac:dyDescent="0.3">
      <c r="A121" s="282"/>
    </row>
    <row r="122" spans="1:38" customFormat="1" ht="13" x14ac:dyDescent="0.3">
      <c r="A122" s="282"/>
    </row>
    <row r="123" spans="1:38" customFormat="1" ht="13" x14ac:dyDescent="0.3">
      <c r="A123" s="282"/>
    </row>
    <row r="124" spans="1:38" customFormat="1" ht="13" x14ac:dyDescent="0.3">
      <c r="A124" s="282"/>
    </row>
    <row r="125" spans="1:38" customFormat="1" ht="13" x14ac:dyDescent="0.3">
      <c r="A125" s="282"/>
    </row>
    <row r="126" spans="1:38" customFormat="1" ht="13" x14ac:dyDescent="0.3">
      <c r="A126" s="282"/>
    </row>
    <row r="127" spans="1:38" customFormat="1" ht="13" x14ac:dyDescent="0.3">
      <c r="A127" s="282"/>
    </row>
    <row r="128" spans="1:38" customFormat="1" ht="13" x14ac:dyDescent="0.3">
      <c r="A128" s="282"/>
    </row>
    <row r="129" spans="1:10" customFormat="1" ht="13" x14ac:dyDescent="0.3">
      <c r="A129" s="282"/>
    </row>
    <row r="130" spans="1:10" customFormat="1" ht="13" x14ac:dyDescent="0.3">
      <c r="A130" s="282"/>
    </row>
    <row r="131" spans="1:10" customFormat="1" ht="13" x14ac:dyDescent="0.3">
      <c r="A131" s="282"/>
    </row>
    <row r="132" spans="1:10" customFormat="1" ht="13" x14ac:dyDescent="0.3">
      <c r="A132" s="282"/>
    </row>
    <row r="133" spans="1:10" customFormat="1" ht="13" x14ac:dyDescent="0.3">
      <c r="A133" s="282"/>
    </row>
    <row r="134" spans="1:10" customFormat="1" ht="13" x14ac:dyDescent="0.3">
      <c r="A134" s="282"/>
    </row>
    <row r="135" spans="1:10" customFormat="1" ht="13" x14ac:dyDescent="0.3">
      <c r="A135" s="264"/>
    </row>
    <row r="136" spans="1:10" customFormat="1" ht="83.25" customHeight="1" x14ac:dyDescent="0.3">
      <c r="A136" s="284" t="s">
        <v>464</v>
      </c>
      <c r="B136" s="284"/>
      <c r="C136" s="284"/>
      <c r="D136" s="284"/>
      <c r="E136" s="284"/>
      <c r="F136" s="284"/>
      <c r="G136" s="284"/>
      <c r="H136" s="284"/>
      <c r="I136" s="284"/>
      <c r="J136" s="284"/>
    </row>
    <row r="137" spans="1:10" customFormat="1" ht="13" x14ac:dyDescent="0.3">
      <c r="A137" s="264"/>
    </row>
    <row r="138" spans="1:10" customFormat="1" ht="13" x14ac:dyDescent="0.3">
      <c r="A138" s="265" t="s">
        <v>465</v>
      </c>
    </row>
    <row r="139" spans="1:10" customFormat="1" ht="13" x14ac:dyDescent="0.3">
      <c r="A139" s="265"/>
    </row>
    <row r="140" spans="1:10" customFormat="1" ht="13" x14ac:dyDescent="0.3">
      <c r="A140" s="265"/>
    </row>
    <row r="141" spans="1:10" customFormat="1" ht="13" x14ac:dyDescent="0.3">
      <c r="A141" s="265"/>
    </row>
    <row r="142" spans="1:10" customFormat="1" ht="13" x14ac:dyDescent="0.3">
      <c r="A142" s="265"/>
    </row>
    <row r="143" spans="1:10" customFormat="1" ht="13" x14ac:dyDescent="0.3">
      <c r="A143" s="265"/>
    </row>
    <row r="144" spans="1:10" customFormat="1" ht="13" x14ac:dyDescent="0.3">
      <c r="A144" s="265"/>
    </row>
    <row r="145" spans="1:1" customFormat="1" ht="13" x14ac:dyDescent="0.3">
      <c r="A145" s="265"/>
    </row>
    <row r="146" spans="1:1" customFormat="1" ht="13" x14ac:dyDescent="0.3">
      <c r="A146" s="265"/>
    </row>
    <row r="147" spans="1:1" customFormat="1" ht="13" x14ac:dyDescent="0.3">
      <c r="A147" s="265"/>
    </row>
    <row r="148" spans="1:1" customFormat="1" ht="13" x14ac:dyDescent="0.3">
      <c r="A148" s="265"/>
    </row>
    <row r="149" spans="1:1" customFormat="1" ht="13" x14ac:dyDescent="0.3">
      <c r="A149" s="265"/>
    </row>
    <row r="150" spans="1:1" customFormat="1" ht="13" x14ac:dyDescent="0.3">
      <c r="A150" s="265"/>
    </row>
    <row r="151" spans="1:1" customFormat="1" ht="13" x14ac:dyDescent="0.3">
      <c r="A151" s="265"/>
    </row>
    <row r="152" spans="1:1" customFormat="1" ht="13" x14ac:dyDescent="0.3">
      <c r="A152" s="265"/>
    </row>
    <row r="153" spans="1:1" customFormat="1" ht="13" x14ac:dyDescent="0.3">
      <c r="A153" s="264"/>
    </row>
    <row r="154" spans="1:1" customFormat="1" ht="13" x14ac:dyDescent="0.3">
      <c r="A154" s="265" t="s">
        <v>466</v>
      </c>
    </row>
    <row r="155" spans="1:1" customFormat="1" ht="13" x14ac:dyDescent="0.3">
      <c r="A155" s="265"/>
    </row>
    <row r="156" spans="1:1" customFormat="1" ht="13" x14ac:dyDescent="0.3">
      <c r="A156" s="265"/>
    </row>
    <row r="157" spans="1:1" customFormat="1" ht="13" x14ac:dyDescent="0.3">
      <c r="A157" s="265"/>
    </row>
    <row r="158" spans="1:1" customFormat="1" ht="13" x14ac:dyDescent="0.3">
      <c r="A158" s="265"/>
    </row>
    <row r="159" spans="1:1" customFormat="1" ht="13" x14ac:dyDescent="0.3">
      <c r="A159" s="265"/>
    </row>
    <row r="160" spans="1:1" customFormat="1" ht="13" x14ac:dyDescent="0.3">
      <c r="A160" s="265"/>
    </row>
    <row r="161" spans="1:1" customFormat="1" ht="13" x14ac:dyDescent="0.3">
      <c r="A161" s="265"/>
    </row>
    <row r="162" spans="1:1" customFormat="1" ht="13" x14ac:dyDescent="0.3">
      <c r="A162" s="265"/>
    </row>
    <row r="163" spans="1:1" customFormat="1" ht="13" x14ac:dyDescent="0.3">
      <c r="A163" s="265"/>
    </row>
    <row r="164" spans="1:1" customFormat="1" ht="13" x14ac:dyDescent="0.3">
      <c r="A164" s="265"/>
    </row>
    <row r="165" spans="1:1" customFormat="1" ht="13" x14ac:dyDescent="0.3">
      <c r="A165" s="265"/>
    </row>
    <row r="166" spans="1:1" customFormat="1" ht="13" x14ac:dyDescent="0.3">
      <c r="A166" s="265"/>
    </row>
    <row r="167" spans="1:1" customFormat="1" ht="13" x14ac:dyDescent="0.3">
      <c r="A167" s="265"/>
    </row>
    <row r="168" spans="1:1" customFormat="1" ht="13" x14ac:dyDescent="0.3">
      <c r="A168" s="265"/>
    </row>
    <row r="169" spans="1:1" customFormat="1" ht="13" x14ac:dyDescent="0.3">
      <c r="A169" s="265"/>
    </row>
    <row r="170" spans="1:1" customFormat="1" ht="13" x14ac:dyDescent="0.3">
      <c r="A170" s="265"/>
    </row>
    <row r="171" spans="1:1" customFormat="1" ht="13" x14ac:dyDescent="0.3">
      <c r="A171" s="264"/>
    </row>
    <row r="172" spans="1:1" customFormat="1" ht="13" x14ac:dyDescent="0.3">
      <c r="A172" s="265"/>
    </row>
    <row r="173" spans="1:1" customFormat="1" ht="13" x14ac:dyDescent="0.3">
      <c r="A173" s="264"/>
    </row>
    <row r="174" spans="1:1" customFormat="1" ht="13" x14ac:dyDescent="0.3">
      <c r="A174" s="265"/>
    </row>
    <row r="175" spans="1:1" customFormat="1" ht="13" x14ac:dyDescent="0.3">
      <c r="A175" s="265" t="s">
        <v>467</v>
      </c>
    </row>
    <row r="176" spans="1:1" customFormat="1" ht="13" x14ac:dyDescent="0.3">
      <c r="A176" s="265"/>
    </row>
    <row r="177" spans="1:1" customFormat="1" ht="13" x14ac:dyDescent="0.3">
      <c r="A177" s="265"/>
    </row>
    <row r="178" spans="1:1" customFormat="1" ht="13" x14ac:dyDescent="0.3">
      <c r="A178" s="265"/>
    </row>
    <row r="179" spans="1:1" customFormat="1" ht="13" x14ac:dyDescent="0.3">
      <c r="A179" s="265"/>
    </row>
    <row r="180" spans="1:1" customFormat="1" ht="13" x14ac:dyDescent="0.3">
      <c r="A180" s="265"/>
    </row>
    <row r="181" spans="1:1" customFormat="1" ht="13" x14ac:dyDescent="0.3">
      <c r="A181" s="265"/>
    </row>
    <row r="182" spans="1:1" customFormat="1" ht="13" x14ac:dyDescent="0.3">
      <c r="A182" s="265"/>
    </row>
    <row r="183" spans="1:1" customFormat="1" ht="13" x14ac:dyDescent="0.3">
      <c r="A183" s="265"/>
    </row>
    <row r="184" spans="1:1" customFormat="1" ht="13" x14ac:dyDescent="0.3">
      <c r="A184" s="265"/>
    </row>
    <row r="185" spans="1:1" customFormat="1" ht="13" x14ac:dyDescent="0.3">
      <c r="A185" s="265"/>
    </row>
    <row r="186" spans="1:1" customFormat="1" ht="13" x14ac:dyDescent="0.3">
      <c r="A186" s="265"/>
    </row>
    <row r="187" spans="1:1" customFormat="1" ht="13" x14ac:dyDescent="0.3">
      <c r="A187" s="265"/>
    </row>
    <row r="188" spans="1:1" customFormat="1" ht="13" x14ac:dyDescent="0.3">
      <c r="A188" s="265"/>
    </row>
    <row r="189" spans="1:1" customFormat="1" ht="13" x14ac:dyDescent="0.3">
      <c r="A189" s="265"/>
    </row>
    <row r="190" spans="1:1" customFormat="1" ht="13" x14ac:dyDescent="0.3">
      <c r="A190" s="265"/>
    </row>
    <row r="191" spans="1:1" customFormat="1" ht="13" x14ac:dyDescent="0.3">
      <c r="A191" s="265"/>
    </row>
    <row r="192" spans="1:1" customFormat="1" ht="13" x14ac:dyDescent="0.3">
      <c r="A192" s="265"/>
    </row>
    <row r="193" spans="1:1" customFormat="1" ht="13" x14ac:dyDescent="0.3">
      <c r="A193" s="265"/>
    </row>
    <row r="194" spans="1:1" customFormat="1" ht="13" x14ac:dyDescent="0.3">
      <c r="A194" s="265"/>
    </row>
    <row r="195" spans="1:1" customFormat="1" ht="13" x14ac:dyDescent="0.3">
      <c r="A195" s="265"/>
    </row>
    <row r="196" spans="1:1" customFormat="1" ht="13" x14ac:dyDescent="0.3">
      <c r="A196" s="264"/>
    </row>
    <row r="197" spans="1:1" customFormat="1" ht="13" x14ac:dyDescent="0.3">
      <c r="A197" s="265" t="s">
        <v>468</v>
      </c>
    </row>
    <row r="198" spans="1:1" customFormat="1" ht="13" x14ac:dyDescent="0.3">
      <c r="A198" s="264"/>
    </row>
    <row r="199" spans="1:1" customFormat="1" ht="13" x14ac:dyDescent="0.3">
      <c r="A199" s="264"/>
    </row>
    <row r="200" spans="1:1" customFormat="1" ht="13" x14ac:dyDescent="0.3">
      <c r="A200" s="264"/>
    </row>
    <row r="201" spans="1:1" customFormat="1" ht="13" x14ac:dyDescent="0.3">
      <c r="A201" s="264"/>
    </row>
    <row r="202" spans="1:1" customFormat="1" ht="13" x14ac:dyDescent="0.3">
      <c r="A202" s="264"/>
    </row>
    <row r="203" spans="1:1" customFormat="1" ht="13" x14ac:dyDescent="0.3">
      <c r="A203" s="264"/>
    </row>
    <row r="204" spans="1:1" customFormat="1" ht="13" x14ac:dyDescent="0.3">
      <c r="A204" s="264"/>
    </row>
    <row r="205" spans="1:1" customFormat="1" ht="13" x14ac:dyDescent="0.3">
      <c r="A205" s="264"/>
    </row>
    <row r="206" spans="1:1" customFormat="1" ht="13" x14ac:dyDescent="0.3">
      <c r="A206" s="264"/>
    </row>
    <row r="207" spans="1:1" customFormat="1" ht="13" x14ac:dyDescent="0.3">
      <c r="A207" s="264"/>
    </row>
    <row r="208" spans="1:1" customFormat="1" ht="13" x14ac:dyDescent="0.3">
      <c r="A208" s="264"/>
    </row>
    <row r="209" spans="1:1" customFormat="1" ht="13" x14ac:dyDescent="0.3">
      <c r="A209" s="264"/>
    </row>
    <row r="210" spans="1:1" customFormat="1" ht="13" x14ac:dyDescent="0.3">
      <c r="A210" s="264"/>
    </row>
    <row r="211" spans="1:1" customFormat="1" ht="13" x14ac:dyDescent="0.3">
      <c r="A211" s="264"/>
    </row>
    <row r="212" spans="1:1" customFormat="1" ht="13" x14ac:dyDescent="0.3">
      <c r="A212" s="264"/>
    </row>
    <row r="213" spans="1:1" customFormat="1" ht="13" x14ac:dyDescent="0.3">
      <c r="A213" s="264"/>
    </row>
    <row r="214" spans="1:1" customFormat="1" ht="13" x14ac:dyDescent="0.3">
      <c r="A214" s="264"/>
    </row>
    <row r="215" spans="1:1" customFormat="1" ht="13" x14ac:dyDescent="0.3">
      <c r="A215" s="264"/>
    </row>
    <row r="216" spans="1:1" customFormat="1" ht="13" x14ac:dyDescent="0.3">
      <c r="A216" s="264"/>
    </row>
    <row r="217" spans="1:1" customFormat="1" ht="13" x14ac:dyDescent="0.3">
      <c r="A217" s="264"/>
    </row>
    <row r="218" spans="1:1" customFormat="1" ht="13" x14ac:dyDescent="0.3">
      <c r="A218" s="264"/>
    </row>
    <row r="219" spans="1:1" customFormat="1" ht="13" x14ac:dyDescent="0.3"/>
  </sheetData>
  <sheetProtection algorithmName="SHA-512" hashValue="0Z19HRsrR/ozSx8MoZW6aamIhYl9RXDuJbSI7mtQOmOZXqKz4U8iAZfRaIbJUw3oktd9N4YnkDCcVgguNNcONw==" saltValue="bTGhF4rBEgRAJ9d7gnToIQ==" spinCount="100000" sheet="1" objects="1" scenarios="1"/>
  <mergeCells count="3">
    <mergeCell ref="A100:J100"/>
    <mergeCell ref="A117:J117"/>
    <mergeCell ref="A136:J136"/>
  </mergeCells>
  <hyperlinks>
    <hyperlink ref="A6" r:id="rId1" xr:uid="{C612DF81-786D-4731-901D-2B5B9B56A39B}"/>
    <hyperlink ref="A101" r:id="rId2" xr:uid="{A82E8689-9353-48E1-8436-472DF21B8689}"/>
    <hyperlink ref="A118" r:id="rId3" xr:uid="{8BB0CB30-76E2-48D8-9A46-641782154D84}"/>
  </hyperlinks>
  <pageMargins left="0.75" right="0.75" top="1" bottom="1" header="0.5" footer="0.5"/>
  <pageSetup scale="90" orientation="portrait" r:id="rId4"/>
  <headerFooter alignWithMargins="0"/>
  <customProperties>
    <customPr name="f7ac805a7"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8DD-D421-48FF-AFB3-4B37139C538A}">
  <sheetPr codeName="Sheet2"/>
  <dimension ref="A1:B43"/>
  <sheetViews>
    <sheetView tabSelected="1" topLeftCell="A25" workbookViewId="0">
      <selection activeCell="A38" sqref="A38:A40"/>
    </sheetView>
  </sheetViews>
  <sheetFormatPr defaultColWidth="8.54296875" defaultRowHeight="12.5" x14ac:dyDescent="0.25"/>
  <cols>
    <col min="1" max="1" width="35.08984375" style="228" customWidth="1"/>
    <col min="2" max="2" width="59" style="228" customWidth="1"/>
    <col min="3" max="16384" width="8.54296875" style="228"/>
  </cols>
  <sheetData>
    <row r="1" spans="1:2" s="227" customFormat="1" ht="20" x14ac:dyDescent="0.4">
      <c r="A1" s="226" t="s">
        <v>374</v>
      </c>
    </row>
    <row r="2" spans="1:2" s="227" customFormat="1" ht="20" x14ac:dyDescent="0.4">
      <c r="A2" s="226" t="s">
        <v>477</v>
      </c>
    </row>
    <row r="3" spans="1:2" ht="13" x14ac:dyDescent="0.3">
      <c r="A3" s="260" t="s">
        <v>480</v>
      </c>
    </row>
    <row r="4" spans="1:2" ht="13" x14ac:dyDescent="0.3">
      <c r="A4" s="229"/>
      <c r="B4" s="230"/>
    </row>
    <row r="5" spans="1:2" ht="18" customHeight="1" x14ac:dyDescent="0.3">
      <c r="A5" s="231" t="s">
        <v>376</v>
      </c>
      <c r="B5" s="230"/>
    </row>
    <row r="6" spans="1:2" ht="18" customHeight="1" x14ac:dyDescent="0.3">
      <c r="A6" s="232"/>
      <c r="B6" s="231"/>
    </row>
    <row r="7" spans="1:2" ht="18" customHeight="1" x14ac:dyDescent="0.25">
      <c r="A7" s="233" t="s">
        <v>481</v>
      </c>
      <c r="B7" s="281"/>
    </row>
    <row r="8" spans="1:2" ht="18" customHeight="1" x14ac:dyDescent="0.25">
      <c r="A8" s="234" t="s">
        <v>377</v>
      </c>
      <c r="B8" s="281"/>
    </row>
    <row r="9" spans="1:2" ht="18" customHeight="1" x14ac:dyDescent="0.25">
      <c r="A9" s="234" t="s">
        <v>378</v>
      </c>
      <c r="B9" s="281"/>
    </row>
    <row r="10" spans="1:2" ht="18" customHeight="1" x14ac:dyDescent="0.25">
      <c r="A10" s="234" t="s">
        <v>412</v>
      </c>
      <c r="B10" s="281" t="s">
        <v>469</v>
      </c>
    </row>
    <row r="11" spans="1:2" ht="18" customHeight="1" x14ac:dyDescent="0.25">
      <c r="A11" s="234" t="s">
        <v>379</v>
      </c>
      <c r="B11" s="281"/>
    </row>
    <row r="12" spans="1:2" ht="18" customHeight="1" x14ac:dyDescent="0.25">
      <c r="A12" s="235" t="s">
        <v>380</v>
      </c>
      <c r="B12" s="281"/>
    </row>
    <row r="13" spans="1:2" ht="18" customHeight="1" x14ac:dyDescent="0.25">
      <c r="A13" s="236" t="s">
        <v>381</v>
      </c>
      <c r="B13" s="266"/>
    </row>
    <row r="14" spans="1:2" ht="18" customHeight="1" x14ac:dyDescent="0.25">
      <c r="A14" s="237" t="s">
        <v>382</v>
      </c>
      <c r="B14" s="267"/>
    </row>
    <row r="15" spans="1:2" ht="18" customHeight="1" x14ac:dyDescent="0.25">
      <c r="A15" s="238" t="s">
        <v>383</v>
      </c>
      <c r="B15" s="268"/>
    </row>
    <row r="16" spans="1:2" ht="18" customHeight="1" x14ac:dyDescent="0.25">
      <c r="A16" s="238" t="s">
        <v>384</v>
      </c>
      <c r="B16" s="268"/>
    </row>
    <row r="17" spans="1:2" ht="18" customHeight="1" x14ac:dyDescent="0.25">
      <c r="A17" s="238" t="s">
        <v>385</v>
      </c>
      <c r="B17" s="268"/>
    </row>
    <row r="18" spans="1:2" ht="18" customHeight="1" x14ac:dyDescent="0.25">
      <c r="A18" s="238" t="s">
        <v>386</v>
      </c>
      <c r="B18" s="269"/>
    </row>
    <row r="19" spans="1:2" ht="18" customHeight="1" x14ac:dyDescent="0.25">
      <c r="A19" s="238" t="s">
        <v>387</v>
      </c>
      <c r="B19" s="270"/>
    </row>
    <row r="20" spans="1:2" ht="18" customHeight="1" x14ac:dyDescent="0.25">
      <c r="A20" s="238" t="s">
        <v>388</v>
      </c>
      <c r="B20" s="268"/>
    </row>
    <row r="21" spans="1:2" ht="18" customHeight="1" x14ac:dyDescent="0.25">
      <c r="A21" s="238" t="s">
        <v>389</v>
      </c>
      <c r="B21" s="268"/>
    </row>
    <row r="22" spans="1:2" ht="18" customHeight="1" x14ac:dyDescent="0.25">
      <c r="A22" s="238" t="s">
        <v>390</v>
      </c>
      <c r="B22" s="268"/>
    </row>
    <row r="23" spans="1:2" ht="18" customHeight="1" x14ac:dyDescent="0.25">
      <c r="A23" s="239" t="s">
        <v>391</v>
      </c>
      <c r="B23" s="271"/>
    </row>
    <row r="24" spans="1:2" ht="18" customHeight="1" x14ac:dyDescent="0.25">
      <c r="A24" s="237" t="s">
        <v>392</v>
      </c>
      <c r="B24" s="272"/>
    </row>
    <row r="25" spans="1:2" ht="18" customHeight="1" x14ac:dyDescent="0.25">
      <c r="A25" s="238" t="s">
        <v>393</v>
      </c>
      <c r="B25" s="273"/>
    </row>
    <row r="26" spans="1:2" ht="18" customHeight="1" x14ac:dyDescent="0.25">
      <c r="A26" s="238" t="s">
        <v>394</v>
      </c>
      <c r="B26" s="273"/>
    </row>
    <row r="27" spans="1:2" x14ac:dyDescent="0.25">
      <c r="A27" s="239" t="s">
        <v>414</v>
      </c>
      <c r="B27" s="273"/>
    </row>
    <row r="28" spans="1:2" ht="13" x14ac:dyDescent="0.25">
      <c r="A28" s="274" t="s">
        <v>470</v>
      </c>
      <c r="B28" s="272"/>
    </row>
    <row r="29" spans="1:2" x14ac:dyDescent="0.25">
      <c r="A29" s="234" t="s">
        <v>416</v>
      </c>
      <c r="B29" s="275">
        <f>'CE Calcs'!K6</f>
        <v>0</v>
      </c>
    </row>
    <row r="30" spans="1:2" x14ac:dyDescent="0.25">
      <c r="A30" s="234" t="s">
        <v>417</v>
      </c>
      <c r="B30" s="275">
        <f>'CE Calcs'!K5</f>
        <v>0</v>
      </c>
    </row>
    <row r="31" spans="1:2" x14ac:dyDescent="0.25">
      <c r="A31" s="234" t="s">
        <v>418</v>
      </c>
      <c r="B31" s="276">
        <f>'CE Calcs'!K3</f>
        <v>0</v>
      </c>
    </row>
    <row r="32" spans="1:2" x14ac:dyDescent="0.25">
      <c r="A32" s="234" t="s">
        <v>445</v>
      </c>
      <c r="B32" s="277">
        <f>'CE Calcs'!G48</f>
        <v>0</v>
      </c>
    </row>
    <row r="33" spans="1:2" x14ac:dyDescent="0.25">
      <c r="A33" s="234" t="s">
        <v>446</v>
      </c>
      <c r="B33" s="277">
        <f>'CE Calcs'!G49</f>
        <v>0</v>
      </c>
    </row>
    <row r="34" spans="1:2" x14ac:dyDescent="0.25">
      <c r="A34" s="234" t="s">
        <v>444</v>
      </c>
      <c r="B34" s="277">
        <f>'CE Calcs'!G50</f>
        <v>0</v>
      </c>
    </row>
    <row r="35" spans="1:2" x14ac:dyDescent="0.25">
      <c r="A35" s="234" t="s">
        <v>443</v>
      </c>
      <c r="B35" s="277">
        <f>'CE Calcs'!G52</f>
        <v>0</v>
      </c>
    </row>
    <row r="36" spans="1:2" x14ac:dyDescent="0.25">
      <c r="A36" s="234" t="s">
        <v>441</v>
      </c>
      <c r="B36" s="275" t="e">
        <f>'CE Calcs'!H54</f>
        <v>#DIV/0!</v>
      </c>
    </row>
    <row r="37" spans="1:2" x14ac:dyDescent="0.25">
      <c r="A37" s="234" t="s">
        <v>442</v>
      </c>
      <c r="B37" s="275" t="e">
        <f>'CE Calcs'!H55</f>
        <v>#DIV/0!</v>
      </c>
    </row>
    <row r="38" spans="1:2" x14ac:dyDescent="0.25">
      <c r="A38" s="278" t="s">
        <v>484</v>
      </c>
      <c r="B38" s="279"/>
    </row>
    <row r="39" spans="1:2" x14ac:dyDescent="0.25">
      <c r="A39" s="278" t="s">
        <v>486</v>
      </c>
      <c r="B39" s="279"/>
    </row>
    <row r="40" spans="1:2" ht="12.5" customHeight="1" x14ac:dyDescent="0.25">
      <c r="A40" s="278" t="s">
        <v>485</v>
      </c>
      <c r="B40" s="279"/>
    </row>
    <row r="41" spans="1:2" ht="37.5" x14ac:dyDescent="0.25">
      <c r="A41" s="280" t="s">
        <v>422</v>
      </c>
      <c r="B41" s="279"/>
    </row>
    <row r="42" spans="1:2" x14ac:dyDescent="0.25">
      <c r="B42" s="262"/>
    </row>
    <row r="43" spans="1:2" x14ac:dyDescent="0.25">
      <c r="A43" s="228" t="s">
        <v>471</v>
      </c>
      <c r="B43" s="262"/>
    </row>
  </sheetData>
  <protectedRanges>
    <protectedRange sqref="B11:B26" name="Range1"/>
  </protectedRanges>
  <pageMargins left="0.75" right="0.75" top="1" bottom="1" header="0.5" footer="0.5"/>
  <pageSetup orientation="portrait" r:id="rId1"/>
  <headerFooter alignWithMargins="0"/>
  <customProperties>
    <customPr name="f6b7d7d67"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CE0A-5F1E-4677-AE41-900FF4514F10}">
  <sheetPr codeName="Sheet3"/>
  <dimension ref="A1:AG57"/>
  <sheetViews>
    <sheetView topLeftCell="A11" zoomScale="70" zoomScaleNormal="70" workbookViewId="0">
      <selection activeCell="A3" sqref="A3"/>
    </sheetView>
  </sheetViews>
  <sheetFormatPr defaultColWidth="8.81640625" defaultRowHeight="12.5" x14ac:dyDescent="0.25"/>
  <cols>
    <col min="1" max="1" width="30.1796875" style="6" customWidth="1"/>
    <col min="2" max="2" width="13.453125" style="6" customWidth="1"/>
    <col min="3" max="3" width="14" style="6" customWidth="1"/>
    <col min="4" max="4" width="11" style="6" bestFit="1" customWidth="1"/>
    <col min="5" max="5" width="12.54296875" style="6" customWidth="1"/>
    <col min="6" max="6" width="14.7265625" style="6" customWidth="1"/>
    <col min="7" max="7" width="21.1796875" style="6" customWidth="1"/>
    <col min="8" max="8" width="14" style="6" bestFit="1" customWidth="1"/>
    <col min="9" max="9" width="18.1796875" style="6" customWidth="1"/>
    <col min="10" max="10" width="18.54296875" style="6" customWidth="1"/>
    <col min="11" max="11" width="14.26953125" style="6" customWidth="1"/>
    <col min="12" max="12" width="16.1796875" style="6" customWidth="1"/>
    <col min="13" max="13" width="24.81640625" style="6" bestFit="1" customWidth="1"/>
    <col min="14" max="14" width="15" style="6" customWidth="1"/>
    <col min="15" max="15" width="16.453125" style="118" customWidth="1"/>
    <col min="16" max="16" width="16.453125" style="6" customWidth="1"/>
    <col min="17" max="17" width="12.1796875" style="6" customWidth="1"/>
    <col min="18" max="18" width="13.1796875" style="6" customWidth="1"/>
    <col min="19" max="19" width="9.453125" style="6" customWidth="1"/>
    <col min="20" max="20" width="14.54296875" style="6" customWidth="1"/>
    <col min="21" max="21" width="14.1796875" style="6" customWidth="1"/>
    <col min="22" max="22" width="14.453125" style="6" customWidth="1"/>
    <col min="23" max="23" width="14.1796875" style="6" customWidth="1"/>
    <col min="24" max="24" width="15" style="6" customWidth="1"/>
    <col min="25" max="25" width="9.54296875" style="6" customWidth="1"/>
    <col min="26" max="26" width="8.453125" style="6" customWidth="1"/>
    <col min="27" max="28" width="7.54296875" style="6" customWidth="1"/>
    <col min="29" max="29" width="5.453125" style="6" customWidth="1"/>
    <col min="30" max="30" width="8.81640625" style="6" customWidth="1"/>
    <col min="31" max="31" width="12" style="6" customWidth="1"/>
    <col min="32" max="32" width="11.54296875" style="6" customWidth="1"/>
    <col min="33" max="16384" width="8.81640625" style="6"/>
  </cols>
  <sheetData>
    <row r="1" spans="1:33" ht="28.5" customHeight="1" thickBot="1" x14ac:dyDescent="0.45">
      <c r="A1" s="226" t="s">
        <v>374</v>
      </c>
      <c r="B1" s="2"/>
      <c r="C1" s="2"/>
      <c r="D1" s="2"/>
      <c r="E1" s="2"/>
      <c r="F1" s="2"/>
      <c r="G1" s="2"/>
      <c r="H1" s="2"/>
      <c r="I1" s="3" t="s">
        <v>0</v>
      </c>
      <c r="J1" s="4"/>
      <c r="K1" s="5"/>
      <c r="N1" s="2"/>
      <c r="O1" s="7"/>
      <c r="P1" s="8"/>
      <c r="Q1" s="8"/>
      <c r="R1" s="8"/>
      <c r="S1" s="8"/>
      <c r="T1" s="9"/>
      <c r="AA1" s="8"/>
      <c r="AB1" s="8"/>
      <c r="AC1" s="8"/>
      <c r="AD1" s="8"/>
      <c r="AE1" s="8"/>
      <c r="AF1" s="8"/>
    </row>
    <row r="2" spans="1:33" ht="20.5" thickBot="1" x14ac:dyDescent="0.45">
      <c r="A2" s="226" t="s">
        <v>477</v>
      </c>
      <c r="B2" s="2"/>
      <c r="C2" s="2"/>
      <c r="D2" s="2"/>
      <c r="E2" s="287" t="s">
        <v>408</v>
      </c>
      <c r="F2" s="288"/>
      <c r="G2" s="10"/>
      <c r="H2" s="2"/>
      <c r="I2" s="285" t="s">
        <v>1</v>
      </c>
      <c r="J2" s="286"/>
      <c r="K2" s="11"/>
      <c r="L2" s="8"/>
      <c r="N2" s="8"/>
      <c r="O2" s="8"/>
      <c r="P2" s="9"/>
      <c r="W2" s="8"/>
      <c r="X2" s="8"/>
      <c r="Y2" s="8"/>
      <c r="Z2" s="8"/>
      <c r="AA2" s="8"/>
      <c r="AB2" s="8"/>
    </row>
    <row r="3" spans="1:33" ht="16" thickBot="1" x14ac:dyDescent="0.4">
      <c r="A3" s="260" t="s">
        <v>482</v>
      </c>
      <c r="B3" s="2"/>
      <c r="C3" s="2"/>
      <c r="D3" s="2"/>
      <c r="E3" s="287" t="s">
        <v>2</v>
      </c>
      <c r="F3" s="288"/>
      <c r="G3" s="13"/>
      <c r="H3" s="2"/>
      <c r="I3" s="285" t="s">
        <v>3</v>
      </c>
      <c r="J3" s="286"/>
      <c r="K3" s="11"/>
      <c r="L3" s="8"/>
      <c r="N3" s="8"/>
      <c r="O3" s="8"/>
      <c r="P3" s="9"/>
      <c r="W3" s="8"/>
      <c r="X3" s="8"/>
      <c r="Y3" s="8"/>
      <c r="Z3" s="8"/>
      <c r="AA3" s="8"/>
      <c r="AB3" s="8"/>
    </row>
    <row r="4" spans="1:33" ht="15.5" x14ac:dyDescent="0.35">
      <c r="A4" s="12"/>
      <c r="B4" s="2"/>
      <c r="C4" s="2"/>
      <c r="D4" s="2"/>
      <c r="E4" s="14"/>
      <c r="F4" s="14"/>
      <c r="G4" s="14"/>
      <c r="H4" s="2"/>
      <c r="I4" s="285" t="s">
        <v>4</v>
      </c>
      <c r="J4" s="286"/>
      <c r="K4" s="15">
        <f>Yrs_Effectiveness+K3</f>
        <v>0</v>
      </c>
      <c r="L4" s="8"/>
      <c r="N4" s="8"/>
      <c r="O4" s="8"/>
      <c r="P4" s="9"/>
      <c r="W4" s="8"/>
      <c r="X4" s="8"/>
      <c r="Y4" s="8"/>
      <c r="Z4" s="8"/>
      <c r="AA4" s="8"/>
      <c r="AB4" s="8"/>
    </row>
    <row r="5" spans="1:33" ht="15.5" x14ac:dyDescent="0.35">
      <c r="A5" s="12"/>
      <c r="B5" s="2"/>
      <c r="C5" s="2"/>
      <c r="D5" s="2"/>
      <c r="E5" s="2"/>
      <c r="F5" s="2"/>
      <c r="G5" s="2"/>
      <c r="H5" s="2"/>
      <c r="I5" s="285" t="s">
        <v>5</v>
      </c>
      <c r="J5" s="286"/>
      <c r="K5" s="220"/>
      <c r="L5" s="8"/>
      <c r="N5" s="8"/>
      <c r="O5" s="8"/>
      <c r="P5" s="9"/>
      <c r="W5" s="8"/>
      <c r="X5" s="8"/>
      <c r="Y5" s="8"/>
      <c r="Z5" s="8"/>
      <c r="AA5" s="8"/>
      <c r="AB5" s="8"/>
    </row>
    <row r="6" spans="1:33" ht="15.5" x14ac:dyDescent="0.35">
      <c r="A6" s="16" t="s">
        <v>6</v>
      </c>
      <c r="B6" s="2"/>
      <c r="C6" s="2"/>
      <c r="D6" s="2"/>
      <c r="E6" s="2"/>
      <c r="F6" s="2"/>
      <c r="G6" s="2"/>
      <c r="H6" s="2"/>
      <c r="I6" s="285" t="s">
        <v>397</v>
      </c>
      <c r="J6" s="286"/>
      <c r="K6" s="220"/>
      <c r="L6" s="8"/>
      <c r="N6" s="8"/>
      <c r="O6" s="8"/>
      <c r="P6" s="9"/>
      <c r="W6" s="8"/>
      <c r="X6" s="8"/>
      <c r="Y6" s="8"/>
      <c r="Z6" s="8"/>
      <c r="AA6" s="8"/>
      <c r="AB6" s="8"/>
    </row>
    <row r="7" spans="1:33" ht="15.5" x14ac:dyDescent="0.35">
      <c r="A7" s="17" t="s">
        <v>7</v>
      </c>
      <c r="B7" s="245"/>
      <c r="C7" s="18"/>
      <c r="D7" s="18"/>
      <c r="E7" s="2"/>
      <c r="F7" s="2"/>
      <c r="G7" s="2"/>
      <c r="H7" s="2"/>
      <c r="I7" s="285" t="s">
        <v>398</v>
      </c>
      <c r="J7" s="286"/>
      <c r="K7" s="244" t="s">
        <v>399</v>
      </c>
      <c r="L7" s="8"/>
      <c r="N7" s="8"/>
      <c r="O7" s="7"/>
      <c r="P7" s="8"/>
      <c r="Q7" s="8"/>
      <c r="R7" s="8"/>
      <c r="S7" s="8"/>
      <c r="T7" s="9"/>
      <c r="AA7" s="8"/>
      <c r="AB7" s="8"/>
      <c r="AC7" s="8"/>
      <c r="AD7" s="8"/>
      <c r="AE7" s="8"/>
      <c r="AF7" s="8"/>
    </row>
    <row r="8" spans="1:33" ht="16" thickBot="1" x14ac:dyDescent="0.4">
      <c r="G8" s="18"/>
      <c r="H8" s="18"/>
      <c r="I8" s="292" t="s">
        <v>8</v>
      </c>
      <c r="J8" s="293"/>
      <c r="K8" s="243">
        <f>K6</f>
        <v>0</v>
      </c>
      <c r="L8" s="8"/>
      <c r="N8" s="8"/>
      <c r="O8" s="20"/>
      <c r="P8" s="19"/>
      <c r="Q8" s="18"/>
      <c r="R8" s="18"/>
      <c r="T8" s="21"/>
      <c r="AF8" s="22"/>
      <c r="AG8" s="22"/>
    </row>
    <row r="9" spans="1:33" ht="16" thickBot="1" x14ac:dyDescent="0.4">
      <c r="G9" s="18"/>
      <c r="H9" s="18"/>
      <c r="I9" s="23"/>
      <c r="J9" s="23"/>
      <c r="L9" s="8"/>
      <c r="N9" s="8"/>
      <c r="O9" s="20"/>
      <c r="P9" s="19"/>
      <c r="Q9" s="18"/>
      <c r="R9" s="18"/>
      <c r="T9" s="21"/>
      <c r="AF9" s="22"/>
      <c r="AG9" s="22"/>
    </row>
    <row r="10" spans="1:33" ht="15.5" x14ac:dyDescent="0.35">
      <c r="A10" s="24" t="s">
        <v>9</v>
      </c>
      <c r="B10" s="25"/>
      <c r="C10" s="25"/>
      <c r="D10" s="25"/>
      <c r="E10" s="26"/>
      <c r="F10" s="25"/>
      <c r="G10" s="25"/>
      <c r="H10" s="25"/>
      <c r="I10" s="27"/>
      <c r="K10" s="28"/>
      <c r="L10" s="8"/>
      <c r="O10" s="6"/>
      <c r="Q10" s="28"/>
      <c r="R10" s="18"/>
      <c r="T10" s="21"/>
      <c r="AF10" s="22"/>
      <c r="AG10" s="22"/>
    </row>
    <row r="11" spans="1:33" ht="15.5" x14ac:dyDescent="0.35">
      <c r="A11" s="29" t="s">
        <v>10</v>
      </c>
      <c r="B11" s="30"/>
      <c r="C11" s="30"/>
      <c r="D11" s="30"/>
      <c r="E11" s="30"/>
      <c r="F11" s="30"/>
      <c r="G11" s="30"/>
      <c r="I11" s="31"/>
      <c r="K11" s="32"/>
      <c r="L11" s="32"/>
      <c r="O11" s="6"/>
      <c r="Q11" s="32"/>
    </row>
    <row r="12" spans="1:33" x14ac:dyDescent="0.25">
      <c r="A12" s="33" t="s">
        <v>11</v>
      </c>
      <c r="B12" s="34" t="s">
        <v>12</v>
      </c>
      <c r="C12" s="34" t="s">
        <v>13</v>
      </c>
      <c r="D12" s="34" t="s">
        <v>14</v>
      </c>
      <c r="E12" s="34" t="s">
        <v>15</v>
      </c>
      <c r="F12" s="34" t="s">
        <v>16</v>
      </c>
      <c r="G12" s="34" t="s">
        <v>17</v>
      </c>
      <c r="H12" s="34" t="s">
        <v>18</v>
      </c>
      <c r="I12" s="35" t="s">
        <v>19</v>
      </c>
      <c r="J12" s="32"/>
      <c r="K12" s="32"/>
      <c r="O12" s="6"/>
      <c r="P12" s="32"/>
    </row>
    <row r="13" spans="1:33" ht="37.5" x14ac:dyDescent="0.25">
      <c r="A13" s="36" t="s">
        <v>20</v>
      </c>
      <c r="B13" s="37" t="s">
        <v>21</v>
      </c>
      <c r="C13" s="37" t="s">
        <v>22</v>
      </c>
      <c r="D13" s="37" t="s">
        <v>23</v>
      </c>
      <c r="E13" s="37" t="s">
        <v>24</v>
      </c>
      <c r="F13" s="37" t="s">
        <v>25</v>
      </c>
      <c r="G13" s="37" t="s">
        <v>26</v>
      </c>
      <c r="H13" s="37" t="s">
        <v>27</v>
      </c>
      <c r="I13" s="38" t="s">
        <v>28</v>
      </c>
      <c r="J13" s="32"/>
      <c r="K13" s="222"/>
      <c r="O13" s="6"/>
      <c r="P13" s="32"/>
    </row>
    <row r="14" spans="1:33" ht="13" x14ac:dyDescent="0.3">
      <c r="A14" s="39">
        <v>100</v>
      </c>
      <c r="B14" s="40">
        <v>240</v>
      </c>
      <c r="C14" s="40">
        <v>16</v>
      </c>
      <c r="D14" s="41">
        <v>304294.26929392444</v>
      </c>
      <c r="E14" s="42">
        <f>$D14*((SUMIFS('Emission Factors'!$C$6:$C$18,'Emission Factors'!$A$6:$A$18,"&gt;="&amp;$K$2,'Emission Factors'!$A$6:$A$18,"&lt;="&amp;$K$4))/($K$3+1))+($A14*$B14)*((SUMIFS('Emission Factors'!$B$6:$B$18,'Emission Factors'!$A$6:$A$18,"&gt;="&amp;$K$2,'Emission Factors'!$A$6:$A$18,"&lt;="&amp;$K$4))/($K$3+1))</f>
        <v>0</v>
      </c>
      <c r="F14" s="42">
        <f>$D14*((SUMIFS('Emission Factors'!$E$6:$E$18,'Emission Factors'!$A$6:$A$18,"&gt;="&amp;$K$2,'Emission Factors'!$A$6:$A$18,"&lt;="&amp;$K$4))/($K$3+1))+($A14*$B14)*((SUMIFS('Emission Factors'!$D$6:$D$18,'Emission Factors'!$A$6:$A$18,"&gt;="&amp;$K$2,'Emission Factors'!$A$6:$A$18,"&lt;="&amp;$K$4))/($K$3+1))</f>
        <v>0</v>
      </c>
      <c r="G14" s="42">
        <f>$D14*((SUMIFS('Emission Factors'!$F$6:$F$18,'Emission Factors'!$A$6:$A$18,"&gt;="&amp;$K$2,'Emission Factors'!$A$6:$A$18,"&lt;="&amp;$K$4))/($K$3+1))+($A14*$B14)*((SUMIFS('Emission Factors'!$H$6:$H$18,'Emission Factors'!$A$6:$A$18,"&gt;="&amp;$K$2,'Emission Factors'!$A$6:$A$18,"&lt;="&amp;$K$4))/($K$3+1))</f>
        <v>0</v>
      </c>
      <c r="H14" s="42">
        <f>$D14*((SUMIFS('Emission Factors'!$G$6:$G$18,'Emission Factors'!$A$6:$A$18,"&gt;="&amp;$K$2,'Emission Factors'!$A$6:$A$18,"&lt;="&amp;$K$4))/($K$3+1))</f>
        <v>0</v>
      </c>
      <c r="I14" s="43">
        <f>$D14*((SUMIFS('Emission Factors'!$J$6:$J$18,'Emission Factors'!$A$6:$A$18,"&gt;="&amp;$K$2,'Emission Factors'!$A$6:$A$18,"&lt;="&amp;$K$4))/($K$3+1))+($A14*$B14)*((SUMIFS('Emission Factors'!$I$6:$I$18,'Emission Factors'!$A$6:$A$18,"&gt;="&amp;$K$2,'Emission Factors'!$A$6:$A$18,"&lt;="&amp;$K$4))/($K$3+1))</f>
        <v>0</v>
      </c>
      <c r="J14" s="32"/>
      <c r="K14" s="223"/>
      <c r="O14" s="6"/>
      <c r="P14" s="32"/>
    </row>
    <row r="15" spans="1:33" x14ac:dyDescent="0.25">
      <c r="A15" s="44"/>
      <c r="B15" s="45"/>
      <c r="C15" s="45"/>
      <c r="D15" s="46">
        <f>A15*B15*C15</f>
        <v>0</v>
      </c>
      <c r="E15" s="46">
        <f>$D15*((SUMIFS('Emission Factors'!$C$6:$C$18,'Emission Factors'!$A$6:$A$18,"&gt;="&amp;$K$2,'Emission Factors'!$A$6:$A$18,"&lt;="&amp;$K$4))/($K$3+1))+($A15*$B15)*((SUMIFS('Emission Factors'!$B$6:$B$18,'Emission Factors'!$A$6:$A$18,"&gt;="&amp;$K$2,'Emission Factors'!$A$6:$A$18,"&lt;="&amp;$K$4))/($K$3+1))</f>
        <v>0</v>
      </c>
      <c r="F15" s="46">
        <f>$D15*((SUMIFS('Emission Factors'!$E$6:$E$18,'Emission Factors'!$A$6:$A$18,"&gt;="&amp;$K$2,'Emission Factors'!$A$6:$A$18,"&lt;="&amp;$K$4))/($K$3+1))+($A15*$B15)*((SUMIFS('Emission Factors'!$D$6:$D$18,'Emission Factors'!$A$6:$A$18,"&gt;="&amp;$K$2,'Emission Factors'!$A$6:$A$18,"&lt;="&amp;$K$4))/($K$3+1))</f>
        <v>0</v>
      </c>
      <c r="G15" s="46">
        <f>$D15*((SUMIFS('Emission Factors'!$F$6:$F$18,'Emission Factors'!$A$6:$A$18,"&gt;="&amp;$K$2,'Emission Factors'!$A$6:$A$18,"&lt;="&amp;$K$4))/($K$3+1))+($A15*$B15)*((SUMIFS('Emission Factors'!$H$6:$H$18,'Emission Factors'!$A$6:$A$18,"&gt;="&amp;$K$2,'Emission Factors'!$A$6:$A$18,"&lt;="&amp;$K$4))/($K$3+1))</f>
        <v>0</v>
      </c>
      <c r="H15" s="46">
        <f>$D15*((SUMIFS('Emission Factors'!$G$6:$G$18,'Emission Factors'!$A$6:$A$18,"&gt;="&amp;$K$2,'Emission Factors'!$A$6:$A$18,"&lt;="&amp;$K$4))/($K$3+1))</f>
        <v>0</v>
      </c>
      <c r="I15" s="47">
        <f>$D15*((SUMIFS('Emission Factors'!$J$6:$J$18,'Emission Factors'!$A$6:$A$18,"&gt;="&amp;$K$2,'Emission Factors'!$A$6:$A$18,"&lt;="&amp;$K$4))/($K$3+1))+($A15*$B15)*((SUMIFS('Emission Factors'!$I$6:$I$18,'Emission Factors'!$A$6:$A$18,"&gt;="&amp;$K$2,'Emission Factors'!$A$6:$A$18,"&lt;="&amp;$K$4))/($K$3+1))</f>
        <v>0</v>
      </c>
      <c r="J15" s="32"/>
      <c r="K15" s="32"/>
      <c r="O15" s="6"/>
      <c r="P15" s="32"/>
    </row>
    <row r="16" spans="1:33" x14ac:dyDescent="0.25">
      <c r="A16" s="44"/>
      <c r="B16" s="45"/>
      <c r="C16" s="45"/>
      <c r="D16" s="46">
        <f t="shared" ref="D16:D17" si="0">A16*B16*C16</f>
        <v>0</v>
      </c>
      <c r="E16" s="46">
        <f>$D16*((SUMIFS('Emission Factors'!$C$6:$C$18,'Emission Factors'!$A$6:$A$18,"&gt;="&amp;$K$2,'Emission Factors'!$A$6:$A$18,"&lt;="&amp;$K$4))/($K$3+1))+($A16*$B16)*((SUMIFS('Emission Factors'!$B$6:$B$18,'Emission Factors'!$A$6:$A$18,"&gt;="&amp;$K$2,'Emission Factors'!$A$6:$A$18,"&lt;="&amp;$K$4))/($K$3+1))</f>
        <v>0</v>
      </c>
      <c r="F16" s="46">
        <f>$D16*((SUMIFS('Emission Factors'!$E$6:$E$18,'Emission Factors'!$A$6:$A$18,"&gt;="&amp;$K$2,'Emission Factors'!$A$6:$A$18,"&lt;="&amp;$K$4))/($K$3+1))+($A16*$B16)*((SUMIFS('Emission Factors'!$D$6:$D$18,'Emission Factors'!$A$6:$A$18,"&gt;="&amp;$K$2,'Emission Factors'!$A$6:$A$18,"&lt;="&amp;$K$4))/($K$3+1))</f>
        <v>0</v>
      </c>
      <c r="G16" s="46">
        <f>$D16*((SUMIFS('Emission Factors'!$F$6:$F$18,'Emission Factors'!$A$6:$A$18,"&gt;="&amp;$K$2,'Emission Factors'!$A$6:$A$18,"&lt;="&amp;$K$4))/($K$3+1))+($A16*$B16)*((SUMIFS('Emission Factors'!$H$6:$H$18,'Emission Factors'!$A$6:$A$18,"&gt;="&amp;$K$2,'Emission Factors'!$A$6:$A$18,"&lt;="&amp;$K$4))/($K$3+1))</f>
        <v>0</v>
      </c>
      <c r="H16" s="46">
        <f>$D16*((SUMIFS('Emission Factors'!$G$6:$G$18,'Emission Factors'!$A$6:$A$18,"&gt;="&amp;$K$2,'Emission Factors'!$A$6:$A$18,"&lt;="&amp;$K$4))/($K$3+1))</f>
        <v>0</v>
      </c>
      <c r="I16" s="47">
        <f>$D16*((SUMIFS('Emission Factors'!$J$6:$J$18,'Emission Factors'!$A$6:$A$18,"&gt;="&amp;$K$2,'Emission Factors'!$A$6:$A$18,"&lt;="&amp;$K$4))/($K$3+1))+($A16*$B16)*((SUMIFS('Emission Factors'!$I$6:$I$18,'Emission Factors'!$A$6:$A$18,"&gt;="&amp;$K$2,'Emission Factors'!$A$6:$A$18,"&lt;="&amp;$K$4))/($K$3+1))</f>
        <v>0</v>
      </c>
      <c r="J16" s="32"/>
      <c r="K16" s="32"/>
      <c r="O16" s="6"/>
      <c r="P16" s="32"/>
    </row>
    <row r="17" spans="1:17" x14ac:dyDescent="0.25">
      <c r="A17" s="44"/>
      <c r="B17" s="45"/>
      <c r="C17" s="45"/>
      <c r="D17" s="46">
        <f t="shared" si="0"/>
        <v>0</v>
      </c>
      <c r="E17" s="46">
        <f>$D17*((SUMIFS('Emission Factors'!$C$6:$C$18,'Emission Factors'!$A$6:$A$18,"&gt;="&amp;$K$2,'Emission Factors'!$A$6:$A$18,"&lt;="&amp;$K$4))/($K$3+1))+($A17*$B17)*((SUMIFS('Emission Factors'!$B$6:$B$18,'Emission Factors'!$A$6:$A$18,"&gt;="&amp;$K$2,'Emission Factors'!$A$6:$A$18,"&lt;="&amp;$K$4))/($K$3+1))</f>
        <v>0</v>
      </c>
      <c r="F17" s="46">
        <f>$D17*((SUMIFS('Emission Factors'!$E$6:$E$18,'Emission Factors'!$A$6:$A$18,"&gt;="&amp;$K$2,'Emission Factors'!$A$6:$A$18,"&lt;="&amp;$K$4))/($K$3+1))+($A17*$B17)*((SUMIFS('Emission Factors'!$D$6:$D$18,'Emission Factors'!$A$6:$A$18,"&gt;="&amp;$K$2,'Emission Factors'!$A$6:$A$18,"&lt;="&amp;$K$4))/($K$3+1))</f>
        <v>0</v>
      </c>
      <c r="G17" s="46">
        <f>$D17*((SUMIFS('Emission Factors'!$F$6:$F$18,'Emission Factors'!$A$6:$A$18,"&gt;="&amp;$K$2,'Emission Factors'!$A$6:$A$18,"&lt;="&amp;$K$4))/($K$3+1))+($A17*$B17)*((SUMIFS('Emission Factors'!$H$6:$H$18,'Emission Factors'!$A$6:$A$18,"&gt;="&amp;$K$2,'Emission Factors'!$A$6:$A$18,"&lt;="&amp;$K$4))/($K$3+1))</f>
        <v>0</v>
      </c>
      <c r="H17" s="46">
        <f>$D17*((SUMIFS('Emission Factors'!$G$6:$G$18,'Emission Factors'!$A$6:$A$18,"&gt;="&amp;$K$2,'Emission Factors'!$A$6:$A$18,"&lt;="&amp;$K$4))/($K$3+1))</f>
        <v>0</v>
      </c>
      <c r="I17" s="47">
        <f>$D17*((SUMIFS('Emission Factors'!$J$6:$J$18,'Emission Factors'!$A$6:$A$18,"&gt;="&amp;$K$2,'Emission Factors'!$A$6:$A$18,"&lt;="&amp;$K$4))/($K$3+1))+($A17*$B17)*((SUMIFS('Emission Factors'!$I$6:$I$18,'Emission Factors'!$A$6:$A$18,"&gt;="&amp;$K$2,'Emission Factors'!$A$6:$A$18,"&lt;="&amp;$K$4))/($K$3+1))</f>
        <v>0</v>
      </c>
      <c r="J17" s="32"/>
      <c r="K17" s="32"/>
      <c r="O17" s="6"/>
      <c r="P17" s="32"/>
    </row>
    <row r="18" spans="1:17" x14ac:dyDescent="0.25">
      <c r="A18" s="44"/>
      <c r="B18" s="45"/>
      <c r="C18" s="45"/>
      <c r="D18" s="46">
        <f>A18*B18*C18</f>
        <v>0</v>
      </c>
      <c r="E18" s="46">
        <f>$D18*((SUMIFS('Emission Factors'!$C$6:$C$18,'Emission Factors'!$A$6:$A$18,"&gt;="&amp;$K$2,'Emission Factors'!$A$6:$A$18,"&lt;="&amp;$K$4))/($K$3+1))+($A18*$B18)*((SUMIFS('Emission Factors'!$B$6:$B$18,'Emission Factors'!$A$6:$A$18,"&gt;="&amp;$K$2,'Emission Factors'!$A$6:$A$18,"&lt;="&amp;$K$4))/($K$3+1))</f>
        <v>0</v>
      </c>
      <c r="F18" s="46">
        <f>$D18*((SUMIFS('Emission Factors'!$E$6:$E$18,'Emission Factors'!$A$6:$A$18,"&gt;="&amp;$K$2,'Emission Factors'!$A$6:$A$18,"&lt;="&amp;$K$4))/($K$3+1))+($A18*$B18)*((SUMIFS('Emission Factors'!$D$6:$D$18,'Emission Factors'!$A$6:$A$18,"&gt;="&amp;$K$2,'Emission Factors'!$A$6:$A$18,"&lt;="&amp;$K$4))/($K$3+1))</f>
        <v>0</v>
      </c>
      <c r="G18" s="46">
        <f>$D18*((SUMIFS('Emission Factors'!$F$6:$F$18,'Emission Factors'!$A$6:$A$18,"&gt;="&amp;$K$2,'Emission Factors'!$A$6:$A$18,"&lt;="&amp;$K$4))/($K$3+1))+($A18*$B18)*((SUMIFS('Emission Factors'!$H$6:$H$18,'Emission Factors'!$A$6:$A$18,"&gt;="&amp;$K$2,'Emission Factors'!$A$6:$A$18,"&lt;="&amp;$K$4))/($K$3+1))</f>
        <v>0</v>
      </c>
      <c r="H18" s="46">
        <f>$D18*((SUMIFS('Emission Factors'!$G$6:$G$18,'Emission Factors'!$A$6:$A$18,"&gt;="&amp;$K$2,'Emission Factors'!$A$6:$A$18,"&lt;="&amp;$K$4))/($K$3+1))</f>
        <v>0</v>
      </c>
      <c r="I18" s="47">
        <f>$D18*((SUMIFS('Emission Factors'!$J$6:$J$18,'Emission Factors'!$A$6:$A$18,"&gt;="&amp;$K$2,'Emission Factors'!$A$6:$A$18,"&lt;="&amp;$K$4))/($K$3+1))+($A18*$B18)*((SUMIFS('Emission Factors'!$I$6:$I$18,'Emission Factors'!$A$6:$A$18,"&gt;="&amp;$K$2,'Emission Factors'!$A$6:$A$18,"&lt;="&amp;$K$4))/($K$3+1))</f>
        <v>0</v>
      </c>
      <c r="J18" s="32"/>
      <c r="K18" s="32"/>
      <c r="O18" s="6"/>
      <c r="P18" s="32"/>
    </row>
    <row r="19" spans="1:17" ht="13" thickBot="1" x14ac:dyDescent="0.3">
      <c r="A19" s="50"/>
      <c r="B19" s="51"/>
      <c r="C19" s="52" t="s">
        <v>29</v>
      </c>
      <c r="D19" s="53">
        <f t="shared" ref="D19:I19" si="1">SUM(D15:D18)</f>
        <v>0</v>
      </c>
      <c r="E19" s="53">
        <f t="shared" si="1"/>
        <v>0</v>
      </c>
      <c r="F19" s="53">
        <f t="shared" si="1"/>
        <v>0</v>
      </c>
      <c r="G19" s="53">
        <f t="shared" si="1"/>
        <v>0</v>
      </c>
      <c r="H19" s="53">
        <f t="shared" si="1"/>
        <v>0</v>
      </c>
      <c r="I19" s="54">
        <f t="shared" si="1"/>
        <v>0</v>
      </c>
      <c r="J19" s="32"/>
      <c r="K19" s="32"/>
      <c r="O19" s="6"/>
      <c r="P19" s="32"/>
    </row>
    <row r="20" spans="1:17" ht="13" thickBot="1" x14ac:dyDescent="0.3">
      <c r="A20" s="55"/>
      <c r="I20" s="32"/>
      <c r="J20" s="32"/>
      <c r="K20" s="32"/>
      <c r="O20" s="6"/>
      <c r="P20" s="32"/>
    </row>
    <row r="21" spans="1:17" ht="15.5" x14ac:dyDescent="0.35">
      <c r="A21" s="56" t="s">
        <v>30</v>
      </c>
      <c r="B21" s="57"/>
      <c r="C21" s="57"/>
      <c r="D21" s="57"/>
      <c r="E21" s="57"/>
      <c r="F21" s="57"/>
      <c r="G21" s="57"/>
      <c r="H21" s="57"/>
      <c r="I21" s="58"/>
      <c r="J21" s="32"/>
      <c r="K21" s="32"/>
      <c r="O21" s="6"/>
      <c r="P21" s="32"/>
    </row>
    <row r="22" spans="1:17" ht="13" x14ac:dyDescent="0.3">
      <c r="A22" s="39">
        <v>50</v>
      </c>
      <c r="B22" s="40">
        <v>250</v>
      </c>
      <c r="C22" s="40">
        <v>3</v>
      </c>
      <c r="D22" s="41">
        <v>304294.26929392444</v>
      </c>
      <c r="E22" s="42">
        <f>$D22*((SUMIFS('Emission Factors'!$C$6:$C$18,'Emission Factors'!$A$6:$A$18,"&gt;="&amp;$K$2,'Emission Factors'!$A$6:$A$18,"&lt;="&amp;$K$4))/($K$3+1))+($A22*$B22)*((SUMIFS('Emission Factors'!$B$6:$B$18,'Emission Factors'!$A$6:$A$18,"&gt;="&amp;$K$2,'Emission Factors'!$A$6:$A$18,"&lt;="&amp;$K$4))/($K$3+1))</f>
        <v>0</v>
      </c>
      <c r="F22" s="42">
        <f>$D22*((SUMIFS('Emission Factors'!$E$6:$E$18,'Emission Factors'!$A$6:$A$18,"&gt;="&amp;$K$2,'Emission Factors'!$A$6:$A$18,"&lt;="&amp;$K$4))/($K$3+1))+($A22*$B22)*((SUMIFS('Emission Factors'!$D$6:$D$18,'Emission Factors'!$A$6:$A$18,"&gt;="&amp;$K$2,'Emission Factors'!$A$6:$A$18,"&lt;="&amp;$K$4))/($K$3+1))</f>
        <v>0</v>
      </c>
      <c r="G22" s="42">
        <f>$D22*((SUMIFS('Emission Factors'!$F$6:$F$18,'Emission Factors'!$A$6:$A$18,"&gt;="&amp;$K$2,'Emission Factors'!$A$6:$A$18,"&lt;="&amp;$K$4))/($K$3+1))+($A22*$B22)*((SUMIFS('Emission Factors'!$H$6:$H$18,'Emission Factors'!$A$6:$A$18,"&gt;="&amp;$K$2,'Emission Factors'!$A$6:$A$18,"&lt;="&amp;$K$4))/($K$3+1))</f>
        <v>0</v>
      </c>
      <c r="H22" s="42">
        <f>$D22*((SUMIFS('Emission Factors'!$G$6:$G$18,'Emission Factors'!$A$6:$A$18,"&gt;="&amp;$K$2,'Emission Factors'!$A$6:$A$18,"&lt;="&amp;$K$4))/($K$3+1))</f>
        <v>0</v>
      </c>
      <c r="I22" s="43">
        <f>$D22*((SUMIFS('Emission Factors'!$J$6:$J$18,'Emission Factors'!$A$6:$A$18,"&gt;="&amp;$K$2,'Emission Factors'!$A$6:$A$18,"&lt;="&amp;$K$4))/($K$3+1))+($A22*$B22)*((SUMIFS('Emission Factors'!$I$6:$I$18,'Emission Factors'!$A$6:$A$18,"&gt;="&amp;$K$2,'Emission Factors'!$A$6:$A$18,"&lt;="&amp;$K$4))/($K$3+1))</f>
        <v>0</v>
      </c>
      <c r="J22" s="32"/>
      <c r="K22" s="32"/>
      <c r="O22" s="6"/>
      <c r="P22" s="32"/>
    </row>
    <row r="23" spans="1:17" x14ac:dyDescent="0.25">
      <c r="A23" s="59"/>
      <c r="B23" s="60"/>
      <c r="C23" s="61"/>
      <c r="D23" s="46">
        <f>A23*B23*C23</f>
        <v>0</v>
      </c>
      <c r="E23" s="46">
        <f>$D23*((SUMIFS('Emission Factors'!$C$6:$C$18,'Emission Factors'!$A$6:$A$18,"&gt;="&amp;$K$2,'Emission Factors'!$A$6:$A$18,"&lt;="&amp;$K$4))/($K$3+1))+($A23*$B23)*((SUMIFS('Emission Factors'!$B$6:$B$18,'Emission Factors'!$A$6:$A$18,"&gt;="&amp;$K$2,'Emission Factors'!$A$6:$A$18,"&lt;="&amp;$K$4))/($K$3+1))</f>
        <v>0</v>
      </c>
      <c r="F23" s="46">
        <f>$D23*((SUMIFS('Emission Factors'!$E$6:$E$18,'Emission Factors'!$A$6:$A$18,"&gt;="&amp;$K$2,'Emission Factors'!$A$6:$A$18,"&lt;="&amp;$K$4))/($K$3+1))+($A23*$B23)*((SUMIFS('Emission Factors'!$D$6:$D$18,'Emission Factors'!$A$6:$A$18,"&gt;="&amp;$K$2,'Emission Factors'!$A$6:$A$18,"&lt;="&amp;$K$4))/($K$3+1))</f>
        <v>0</v>
      </c>
      <c r="G23" s="46">
        <f>$D23*((SUMIFS('Emission Factors'!$F$6:$F$18,'Emission Factors'!$A$6:$A$18,"&gt;="&amp;$K$2,'Emission Factors'!$A$6:$A$18,"&lt;="&amp;$K$4))/($K$3+1))+($A23*$B23)*((SUMIFS('Emission Factors'!$H$6:$H$18,'Emission Factors'!$A$6:$A$18,"&gt;="&amp;$K$2,'Emission Factors'!$A$6:$A$18,"&lt;="&amp;$K$4))/($K$3+1))</f>
        <v>0</v>
      </c>
      <c r="H23" s="46">
        <f>$D23*((SUMIFS('Emission Factors'!$G$6:$G$18,'Emission Factors'!$A$6:$A$18,"&gt;="&amp;$K$2,'Emission Factors'!$A$6:$A$18,"&lt;="&amp;$K$4))/($K$3+1))</f>
        <v>0</v>
      </c>
      <c r="I23" s="47">
        <f>$D23*((SUMIFS('Emission Factors'!$J$6:$J$18,'Emission Factors'!$A$6:$A$18,"&gt;="&amp;$K$2,'Emission Factors'!$A$6:$A$18,"&lt;="&amp;$K$4))/($K$3+1))+($A23*$B23)*((SUMIFS('Emission Factors'!$I$6:$I$18,'Emission Factors'!$A$6:$A$18,"&gt;="&amp;$K$2,'Emission Factors'!$A$6:$A$18,"&lt;="&amp;$K$4))/($K$3+1))</f>
        <v>0</v>
      </c>
      <c r="J23" s="32"/>
      <c r="K23" s="32"/>
      <c r="O23" s="6"/>
      <c r="P23" s="32"/>
    </row>
    <row r="24" spans="1:17" x14ac:dyDescent="0.25">
      <c r="A24" s="48"/>
      <c r="B24" s="49"/>
      <c r="C24" s="49"/>
      <c r="D24" s="46">
        <f>A24*B24*C24</f>
        <v>0</v>
      </c>
      <c r="E24" s="46">
        <f>$D24*((SUMIFS('Emission Factors'!$C$6:$C$18,'Emission Factors'!$A$6:$A$18,"&gt;="&amp;$K$2,'Emission Factors'!$A$6:$A$18,"&lt;="&amp;$K$4))/($K$3+1))+($A24*$B24)*((SUMIFS('Emission Factors'!$B$6:$B$18,'Emission Factors'!$A$6:$A$18,"&gt;="&amp;$K$2,'Emission Factors'!$A$6:$A$18,"&lt;="&amp;$K$4))/($K$3+1))</f>
        <v>0</v>
      </c>
      <c r="F24" s="46">
        <f>$D24*((SUMIFS('Emission Factors'!$E$6:$E$18,'Emission Factors'!$A$6:$A$18,"&gt;="&amp;$K$2,'Emission Factors'!$A$6:$A$18,"&lt;="&amp;$K$4))/($K$3+1))+($A24*$B24)*((SUMIFS('Emission Factors'!$D$6:$D$18,'Emission Factors'!$A$6:$A$18,"&gt;="&amp;$K$2,'Emission Factors'!$A$6:$A$18,"&lt;="&amp;$K$4))/($K$3+1))</f>
        <v>0</v>
      </c>
      <c r="G24" s="46">
        <f>$D24*((SUMIFS('Emission Factors'!$F$6:$F$18,'Emission Factors'!$A$6:$A$18,"&gt;="&amp;$K$2,'Emission Factors'!$A$6:$A$18,"&lt;="&amp;$K$4))/($K$3+1))+($A24*$B24)*((SUMIFS('Emission Factors'!$H$6:$H$18,'Emission Factors'!$A$6:$A$18,"&gt;="&amp;$K$2,'Emission Factors'!$A$6:$A$18,"&lt;="&amp;$K$4))/($K$3+1))</f>
        <v>0</v>
      </c>
      <c r="H24" s="46">
        <f>$D24*((SUMIFS('Emission Factors'!$G$6:$G$18,'Emission Factors'!$A$6:$A$18,"&gt;="&amp;$K$2,'Emission Factors'!$A$6:$A$18,"&lt;="&amp;$K$4))/($K$3+1))</f>
        <v>0</v>
      </c>
      <c r="I24" s="47">
        <f>$D24*((SUMIFS('Emission Factors'!$J$6:$J$18,'Emission Factors'!$A$6:$A$18,"&gt;="&amp;$K$2,'Emission Factors'!$A$6:$A$18,"&lt;="&amp;$K$4))/($K$3+1))+($A24*$B24)*((SUMIFS('Emission Factors'!$I$6:$I$18,'Emission Factors'!$A$6:$A$18,"&gt;="&amp;$K$2,'Emission Factors'!$A$6:$A$18,"&lt;="&amp;$K$4))/($K$3+1))</f>
        <v>0</v>
      </c>
      <c r="J24" s="32"/>
      <c r="K24" s="32"/>
      <c r="O24" s="6"/>
      <c r="P24" s="32"/>
    </row>
    <row r="25" spans="1:17" ht="13" thickBot="1" x14ac:dyDescent="0.3">
      <c r="A25" s="50"/>
      <c r="B25" s="51"/>
      <c r="C25" s="52" t="s">
        <v>29</v>
      </c>
      <c r="D25" s="53">
        <f t="shared" ref="D25:I25" si="2">SUM(D23:D24)</f>
        <v>0</v>
      </c>
      <c r="E25" s="53">
        <f t="shared" si="2"/>
        <v>0</v>
      </c>
      <c r="F25" s="53">
        <f t="shared" si="2"/>
        <v>0</v>
      </c>
      <c r="G25" s="53">
        <f t="shared" si="2"/>
        <v>0</v>
      </c>
      <c r="H25" s="53">
        <f t="shared" si="2"/>
        <v>0</v>
      </c>
      <c r="I25" s="54">
        <f t="shared" si="2"/>
        <v>0</v>
      </c>
      <c r="J25" s="32"/>
      <c r="K25" s="32"/>
      <c r="O25" s="6"/>
      <c r="P25" s="32"/>
    </row>
    <row r="26" spans="1:17" ht="13" thickBot="1" x14ac:dyDescent="0.3">
      <c r="A26" s="55"/>
      <c r="E26" s="62"/>
      <c r="K26" s="32"/>
      <c r="L26" s="32"/>
      <c r="O26" s="6"/>
      <c r="Q26" s="32"/>
    </row>
    <row r="27" spans="1:17" ht="15.5" x14ac:dyDescent="0.35">
      <c r="A27" s="294" t="s">
        <v>31</v>
      </c>
      <c r="B27" s="295"/>
      <c r="C27" s="295"/>
      <c r="D27" s="295"/>
      <c r="E27" s="295"/>
      <c r="F27" s="295"/>
      <c r="G27" s="295"/>
      <c r="H27" s="295"/>
      <c r="I27" s="295"/>
      <c r="J27" s="295"/>
      <c r="K27" s="295"/>
      <c r="L27" s="295"/>
      <c r="M27" s="295"/>
      <c r="N27" s="296"/>
      <c r="O27" s="6"/>
      <c r="Q27" s="32"/>
    </row>
    <row r="28" spans="1:17" x14ac:dyDescent="0.25">
      <c r="A28" s="33" t="s">
        <v>11</v>
      </c>
      <c r="B28" s="63" t="s">
        <v>12</v>
      </c>
      <c r="C28" s="34" t="s">
        <v>13</v>
      </c>
      <c r="D28" s="34" t="s">
        <v>14</v>
      </c>
      <c r="E28" s="34" t="s">
        <v>15</v>
      </c>
      <c r="F28" s="64" t="s">
        <v>16</v>
      </c>
      <c r="G28" s="64" t="s">
        <v>17</v>
      </c>
      <c r="H28" s="64" t="s">
        <v>18</v>
      </c>
      <c r="I28" s="65" t="s">
        <v>19</v>
      </c>
      <c r="J28" s="34" t="s">
        <v>32</v>
      </c>
      <c r="K28" s="34" t="s">
        <v>33</v>
      </c>
      <c r="L28" s="63" t="s">
        <v>34</v>
      </c>
      <c r="M28" s="63" t="s">
        <v>35</v>
      </c>
      <c r="N28" s="35" t="s">
        <v>36</v>
      </c>
      <c r="O28" s="66"/>
      <c r="P28" s="66"/>
      <c r="Q28" s="32"/>
    </row>
    <row r="29" spans="1:17" x14ac:dyDescent="0.25">
      <c r="A29" s="67"/>
      <c r="B29" s="68"/>
      <c r="C29" s="69">
        <v>0.1</v>
      </c>
      <c r="D29" s="297" t="s">
        <v>409</v>
      </c>
      <c r="E29" s="298"/>
      <c r="F29" s="298"/>
      <c r="G29" s="298"/>
      <c r="H29" s="70"/>
      <c r="I29" s="68"/>
      <c r="J29" s="68"/>
      <c r="K29" s="68"/>
      <c r="L29" s="68"/>
      <c r="M29" s="68"/>
      <c r="N29" s="71"/>
      <c r="O29" s="72"/>
      <c r="P29" s="66"/>
      <c r="Q29" s="32"/>
    </row>
    <row r="30" spans="1:17" ht="54" customHeight="1" x14ac:dyDescent="0.25">
      <c r="A30" s="73" t="s">
        <v>37</v>
      </c>
      <c r="B30" s="74" t="s">
        <v>38</v>
      </c>
      <c r="C30" s="75" t="s">
        <v>39</v>
      </c>
      <c r="D30" s="37" t="s">
        <v>40</v>
      </c>
      <c r="E30" s="37" t="s">
        <v>41</v>
      </c>
      <c r="F30" s="37" t="s">
        <v>42</v>
      </c>
      <c r="G30" s="76" t="s">
        <v>43</v>
      </c>
      <c r="H30" s="77" t="s">
        <v>44</v>
      </c>
      <c r="I30" s="78" t="s">
        <v>45</v>
      </c>
      <c r="J30" s="77" t="s">
        <v>24</v>
      </c>
      <c r="K30" s="77" t="s">
        <v>25</v>
      </c>
      <c r="L30" s="77" t="s">
        <v>46</v>
      </c>
      <c r="M30" s="77" t="s">
        <v>47</v>
      </c>
      <c r="N30" s="79" t="s">
        <v>28</v>
      </c>
      <c r="O30" s="66"/>
      <c r="P30" s="32"/>
    </row>
    <row r="31" spans="1:17" x14ac:dyDescent="0.25">
      <c r="A31" s="80" t="s">
        <v>48</v>
      </c>
      <c r="B31" s="81" t="s">
        <v>49</v>
      </c>
      <c r="C31" s="82" t="s">
        <v>50</v>
      </c>
      <c r="D31" s="82">
        <v>0.23</v>
      </c>
      <c r="E31" s="83">
        <v>0.4</v>
      </c>
      <c r="F31" s="84">
        <v>0.12</v>
      </c>
      <c r="G31" s="84">
        <v>0.32</v>
      </c>
      <c r="H31" s="84">
        <v>860</v>
      </c>
      <c r="I31" s="85">
        <v>8000</v>
      </c>
      <c r="J31" s="86">
        <f>D31*(I31)</f>
        <v>1840</v>
      </c>
      <c r="K31" s="86">
        <f>E31*(I31)</f>
        <v>3200</v>
      </c>
      <c r="L31" s="86">
        <f>F31*(I31)</f>
        <v>960</v>
      </c>
      <c r="M31" s="86">
        <f>I31*(G31-F31)</f>
        <v>1600</v>
      </c>
      <c r="N31" s="87">
        <f>H31*I31</f>
        <v>6880000</v>
      </c>
      <c r="O31" s="66"/>
      <c r="P31" s="32"/>
    </row>
    <row r="32" spans="1:17" x14ac:dyDescent="0.25">
      <c r="A32" s="48"/>
      <c r="B32" s="88"/>
      <c r="C32" s="49"/>
      <c r="D32" s="49"/>
      <c r="E32" s="89"/>
      <c r="F32" s="89"/>
      <c r="G32" s="89"/>
      <c r="H32" s="89"/>
      <c r="I32" s="90"/>
      <c r="J32" s="46">
        <f>D32*(I32)</f>
        <v>0</v>
      </c>
      <c r="K32" s="46">
        <f>E32*(I32)</f>
        <v>0</v>
      </c>
      <c r="L32" s="46">
        <f>F32*(I32)</f>
        <v>0</v>
      </c>
      <c r="M32" s="46">
        <f>I32*(G32-F32)</f>
        <v>0</v>
      </c>
      <c r="N32" s="47">
        <f>H32*I32</f>
        <v>0</v>
      </c>
      <c r="O32" s="66"/>
      <c r="P32" s="32"/>
    </row>
    <row r="33" spans="1:19" x14ac:dyDescent="0.25">
      <c r="A33" s="48"/>
      <c r="B33" s="88"/>
      <c r="C33" s="49"/>
      <c r="D33" s="49"/>
      <c r="E33" s="89"/>
      <c r="F33" s="89"/>
      <c r="G33" s="89"/>
      <c r="H33" s="89"/>
      <c r="I33" s="90"/>
      <c r="J33" s="46">
        <f>D33*(I33)</f>
        <v>0</v>
      </c>
      <c r="K33" s="46">
        <f>E33*(I33)</f>
        <v>0</v>
      </c>
      <c r="L33" s="46">
        <f>F33*(I33)</f>
        <v>0</v>
      </c>
      <c r="M33" s="46">
        <f>I33*(G33-F33)</f>
        <v>0</v>
      </c>
      <c r="N33" s="47">
        <f>H33*I33</f>
        <v>0</v>
      </c>
      <c r="O33" s="66"/>
      <c r="P33" s="32"/>
    </row>
    <row r="34" spans="1:19" ht="13" thickBot="1" x14ac:dyDescent="0.3">
      <c r="A34" s="91"/>
      <c r="B34" s="92"/>
      <c r="C34" s="92"/>
      <c r="D34" s="51"/>
      <c r="E34" s="51"/>
      <c r="F34" s="51"/>
      <c r="G34" s="93"/>
      <c r="H34" s="94" t="s">
        <v>29</v>
      </c>
      <c r="I34" s="95">
        <f t="shared" ref="I34:N34" si="3">SUM(I32:I33)</f>
        <v>0</v>
      </c>
      <c r="J34" s="53">
        <f t="shared" si="3"/>
        <v>0</v>
      </c>
      <c r="K34" s="53">
        <f t="shared" si="3"/>
        <v>0</v>
      </c>
      <c r="L34" s="53">
        <f t="shared" si="3"/>
        <v>0</v>
      </c>
      <c r="M34" s="53">
        <f t="shared" si="3"/>
        <v>0</v>
      </c>
      <c r="N34" s="54">
        <f t="shared" si="3"/>
        <v>0</v>
      </c>
      <c r="O34" s="66"/>
      <c r="P34" s="32"/>
    </row>
    <row r="35" spans="1:19" ht="13" thickBot="1" x14ac:dyDescent="0.3">
      <c r="A35" s="96"/>
      <c r="B35" s="72"/>
      <c r="C35" s="72"/>
      <c r="D35" s="72"/>
      <c r="E35" s="72"/>
      <c r="F35" s="72"/>
      <c r="G35" s="72"/>
      <c r="H35" s="72"/>
      <c r="I35" s="62"/>
      <c r="J35" s="62"/>
      <c r="K35" s="32"/>
      <c r="L35" s="32"/>
      <c r="M35" s="32"/>
      <c r="N35" s="66"/>
      <c r="O35" s="66"/>
      <c r="P35" s="66"/>
      <c r="Q35" s="66"/>
    </row>
    <row r="36" spans="1:19" ht="15.5" x14ac:dyDescent="0.35">
      <c r="A36" s="299" t="s">
        <v>51</v>
      </c>
      <c r="B36" s="300"/>
      <c r="C36" s="300"/>
      <c r="D36" s="300"/>
      <c r="E36" s="300"/>
      <c r="F36" s="300"/>
      <c r="G36" s="300"/>
      <c r="H36" s="300"/>
      <c r="I36" s="300"/>
      <c r="J36" s="300"/>
      <c r="K36" s="300"/>
      <c r="L36" s="300"/>
      <c r="M36" s="300"/>
      <c r="N36" s="300"/>
      <c r="O36" s="300"/>
      <c r="P36" s="300"/>
      <c r="Q36" s="301"/>
    </row>
    <row r="37" spans="1:19" x14ac:dyDescent="0.25">
      <c r="A37" s="33" t="s">
        <v>11</v>
      </c>
      <c r="B37" s="34" t="s">
        <v>12</v>
      </c>
      <c r="C37" s="34" t="s">
        <v>13</v>
      </c>
      <c r="D37" s="34" t="s">
        <v>14</v>
      </c>
      <c r="E37" s="34" t="s">
        <v>15</v>
      </c>
      <c r="F37" s="34" t="s">
        <v>16</v>
      </c>
      <c r="G37" s="34" t="s">
        <v>17</v>
      </c>
      <c r="H37" s="63" t="s">
        <v>18</v>
      </c>
      <c r="I37" s="63" t="s">
        <v>19</v>
      </c>
      <c r="J37" s="97" t="s">
        <v>32</v>
      </c>
      <c r="K37" s="97" t="s">
        <v>33</v>
      </c>
      <c r="L37" s="98" t="s">
        <v>34</v>
      </c>
      <c r="M37" s="98" t="s">
        <v>35</v>
      </c>
      <c r="N37" s="99" t="s">
        <v>36</v>
      </c>
      <c r="O37" s="100" t="s">
        <v>52</v>
      </c>
      <c r="P37" s="100" t="s">
        <v>53</v>
      </c>
      <c r="Q37" s="101" t="s">
        <v>54</v>
      </c>
    </row>
    <row r="38" spans="1:19" x14ac:dyDescent="0.25">
      <c r="A38" s="67"/>
      <c r="B38" s="68"/>
      <c r="C38" s="68"/>
      <c r="D38" s="302" t="s">
        <v>409</v>
      </c>
      <c r="E38" s="303"/>
      <c r="F38" s="303"/>
      <c r="G38" s="303"/>
      <c r="H38" s="304"/>
      <c r="I38" s="68"/>
      <c r="J38" s="68"/>
      <c r="K38" s="68"/>
      <c r="L38" s="68"/>
      <c r="M38" s="68"/>
      <c r="N38" s="71"/>
      <c r="O38" s="68"/>
      <c r="P38" s="68"/>
      <c r="Q38" s="71"/>
    </row>
    <row r="39" spans="1:19" ht="37.5" x14ac:dyDescent="0.25">
      <c r="A39" s="102" t="s">
        <v>55</v>
      </c>
      <c r="B39" s="37" t="s">
        <v>56</v>
      </c>
      <c r="C39" s="103" t="s">
        <v>57</v>
      </c>
      <c r="D39" s="37" t="s">
        <v>40</v>
      </c>
      <c r="E39" s="78" t="s">
        <v>58</v>
      </c>
      <c r="F39" s="37" t="s">
        <v>41</v>
      </c>
      <c r="G39" s="37" t="s">
        <v>59</v>
      </c>
      <c r="H39" s="37" t="s">
        <v>42</v>
      </c>
      <c r="I39" s="37" t="s">
        <v>60</v>
      </c>
      <c r="J39" s="76" t="s">
        <v>61</v>
      </c>
      <c r="K39" s="77" t="s">
        <v>62</v>
      </c>
      <c r="L39" s="103" t="s">
        <v>45</v>
      </c>
      <c r="M39" s="37" t="s">
        <v>24</v>
      </c>
      <c r="N39" s="37" t="s">
        <v>25</v>
      </c>
      <c r="O39" s="77" t="s">
        <v>46</v>
      </c>
      <c r="P39" s="77" t="s">
        <v>47</v>
      </c>
      <c r="Q39" s="79" t="s">
        <v>28</v>
      </c>
      <c r="R39" s="66"/>
      <c r="S39" s="66"/>
    </row>
    <row r="40" spans="1:19" x14ac:dyDescent="0.25">
      <c r="A40" s="48"/>
      <c r="B40" s="104"/>
      <c r="C40" s="49"/>
      <c r="D40" s="49"/>
      <c r="E40" s="105"/>
      <c r="F40" s="105"/>
      <c r="G40" s="105"/>
      <c r="H40" s="106"/>
      <c r="I40" s="106"/>
      <c r="J40" s="89"/>
      <c r="K40" s="107"/>
      <c r="L40" s="49"/>
      <c r="M40" s="108">
        <f>(D40+(E40*(C40/10000)))*(L40)</f>
        <v>0</v>
      </c>
      <c r="N40" s="46">
        <f>(F40+(G40*(C40/10000)))*(L40)</f>
        <v>0</v>
      </c>
      <c r="O40" s="46">
        <f>(H40+(I40*(C40/10000)))*(L40)</f>
        <v>0</v>
      </c>
      <c r="P40" s="46">
        <f>J40*L40</f>
        <v>0</v>
      </c>
      <c r="Q40" s="47">
        <f>K40*L40</f>
        <v>0</v>
      </c>
      <c r="R40" s="66"/>
      <c r="S40" s="66"/>
    </row>
    <row r="41" spans="1:19" x14ac:dyDescent="0.25">
      <c r="A41" s="48"/>
      <c r="B41" s="104"/>
      <c r="C41" s="49"/>
      <c r="D41" s="49"/>
      <c r="E41" s="105"/>
      <c r="F41" s="105"/>
      <c r="G41" s="105"/>
      <c r="H41" s="109"/>
      <c r="I41" s="106"/>
      <c r="J41" s="89"/>
      <c r="K41" s="107"/>
      <c r="L41" s="49"/>
      <c r="M41" s="108">
        <f t="shared" ref="M41:M42" si="4">(D41+(E41*(C41/10000)))*(L41)</f>
        <v>0</v>
      </c>
      <c r="N41" s="46">
        <f t="shared" ref="N41:N42" si="5">(F41+(G41*(C41/10000)))*(L41)</f>
        <v>0</v>
      </c>
      <c r="O41" s="46">
        <f t="shared" ref="O41:O42" si="6">(H41+(I41*(C41/10000)))*(L41)</f>
        <v>0</v>
      </c>
      <c r="P41" s="46">
        <f t="shared" ref="P41:P42" si="7">J41*L41</f>
        <v>0</v>
      </c>
      <c r="Q41" s="47">
        <f t="shared" ref="Q41:Q42" si="8">K41*L41</f>
        <v>0</v>
      </c>
      <c r="R41" s="66"/>
      <c r="S41" s="66"/>
    </row>
    <row r="42" spans="1:19" x14ac:dyDescent="0.25">
      <c r="A42" s="48"/>
      <c r="B42" s="104"/>
      <c r="C42" s="49"/>
      <c r="D42" s="49"/>
      <c r="E42" s="105"/>
      <c r="F42" s="105"/>
      <c r="G42" s="105"/>
      <c r="H42" s="109"/>
      <c r="I42" s="106"/>
      <c r="J42" s="89"/>
      <c r="K42" s="107"/>
      <c r="L42" s="49"/>
      <c r="M42" s="108">
        <f t="shared" si="4"/>
        <v>0</v>
      </c>
      <c r="N42" s="46">
        <f t="shared" si="5"/>
        <v>0</v>
      </c>
      <c r="O42" s="46">
        <f t="shared" si="6"/>
        <v>0</v>
      </c>
      <c r="P42" s="46">
        <f t="shared" si="7"/>
        <v>0</v>
      </c>
      <c r="Q42" s="47">
        <f t="shared" si="8"/>
        <v>0</v>
      </c>
      <c r="R42" s="66"/>
      <c r="S42" s="66"/>
    </row>
    <row r="43" spans="1:19" ht="13" thickBot="1" x14ac:dyDescent="0.3">
      <c r="A43" s="50"/>
      <c r="B43" s="51"/>
      <c r="C43" s="51"/>
      <c r="D43" s="51"/>
      <c r="E43" s="51"/>
      <c r="F43" s="51"/>
      <c r="G43" s="51"/>
      <c r="H43" s="51"/>
      <c r="I43" s="51"/>
      <c r="J43" s="51"/>
      <c r="K43" s="52" t="s">
        <v>29</v>
      </c>
      <c r="L43" s="110">
        <f t="shared" ref="L43:Q43" si="9">SUM(L40:L42)</f>
        <v>0</v>
      </c>
      <c r="M43" s="53">
        <f t="shared" si="9"/>
        <v>0</v>
      </c>
      <c r="N43" s="53">
        <f t="shared" si="9"/>
        <v>0</v>
      </c>
      <c r="O43" s="53">
        <f t="shared" si="9"/>
        <v>0</v>
      </c>
      <c r="P43" s="53">
        <f t="shared" si="9"/>
        <v>0</v>
      </c>
      <c r="Q43" s="54">
        <f t="shared" si="9"/>
        <v>0</v>
      </c>
    </row>
    <row r="44" spans="1:19" ht="13" thickBot="1" x14ac:dyDescent="0.3">
      <c r="A44" s="111"/>
      <c r="B44" s="111"/>
      <c r="C44" s="111"/>
      <c r="D44" s="62"/>
      <c r="E44" s="112"/>
      <c r="F44" s="112"/>
      <c r="G44" s="112"/>
      <c r="H44" s="112"/>
      <c r="I44" s="62"/>
      <c r="J44" s="62"/>
      <c r="K44" s="66"/>
      <c r="L44" s="66"/>
      <c r="M44" s="66"/>
      <c r="N44" s="66"/>
      <c r="O44" s="6"/>
    </row>
    <row r="45" spans="1:19" ht="16" thickBot="1" x14ac:dyDescent="0.4">
      <c r="A45" s="113" t="s">
        <v>63</v>
      </c>
      <c r="B45" s="114"/>
      <c r="C45" s="114"/>
      <c r="D45" s="114"/>
      <c r="E45" s="114"/>
      <c r="F45" s="114"/>
      <c r="G45" s="115" t="s">
        <v>64</v>
      </c>
      <c r="H45" s="116" t="s">
        <v>65</v>
      </c>
      <c r="I45" s="117"/>
      <c r="J45" s="72"/>
      <c r="K45" s="72"/>
      <c r="L45" s="66"/>
      <c r="M45" s="66"/>
      <c r="N45" s="66"/>
    </row>
    <row r="46" spans="1:19" x14ac:dyDescent="0.25">
      <c r="A46" s="305" t="s">
        <v>66</v>
      </c>
      <c r="B46" s="306"/>
      <c r="C46" s="306"/>
      <c r="D46" s="306"/>
      <c r="E46" s="306"/>
      <c r="F46" s="307"/>
      <c r="G46" s="108">
        <f>D19-(D25+I34+L43)</f>
        <v>0</v>
      </c>
      <c r="H46" s="108">
        <f>G46*K3</f>
        <v>0</v>
      </c>
      <c r="I46" s="119" t="s">
        <v>67</v>
      </c>
      <c r="J46" s="32"/>
      <c r="K46" s="32"/>
      <c r="L46" s="66"/>
      <c r="M46" s="66"/>
      <c r="N46" s="66"/>
    </row>
    <row r="47" spans="1:19" ht="15.75" customHeight="1" x14ac:dyDescent="0.3">
      <c r="A47" s="289" t="s">
        <v>68</v>
      </c>
      <c r="B47" s="290"/>
      <c r="C47" s="290"/>
      <c r="D47" s="290"/>
      <c r="E47" s="290"/>
      <c r="F47" s="291"/>
      <c r="G47" s="108">
        <f>((A15*B15)+(A16*B16)+(A17*B17)+(A18*B18))-((A23*B23)+(A24*B24))</f>
        <v>0</v>
      </c>
      <c r="H47" s="108">
        <f>G47*$K$3</f>
        <v>0</v>
      </c>
      <c r="I47" s="119" t="s">
        <v>69</v>
      </c>
      <c r="J47" s="32"/>
      <c r="K47" s="32"/>
      <c r="L47" s="120"/>
      <c r="M47" s="120"/>
      <c r="N47" s="121"/>
    </row>
    <row r="48" spans="1:19" ht="15.75" customHeight="1" x14ac:dyDescent="0.3">
      <c r="A48" s="289" t="s">
        <v>70</v>
      </c>
      <c r="B48" s="290"/>
      <c r="C48" s="290"/>
      <c r="D48" s="290"/>
      <c r="E48" s="290"/>
      <c r="F48" s="291"/>
      <c r="G48" s="225">
        <f>(E19-(E25+J34+M43))/907200</f>
        <v>0</v>
      </c>
      <c r="H48" s="224">
        <f>G48*$K$3</f>
        <v>0</v>
      </c>
      <c r="I48" s="119" t="s">
        <v>71</v>
      </c>
      <c r="J48" s="32"/>
      <c r="K48" s="32"/>
      <c r="L48" s="120"/>
      <c r="M48" s="121"/>
      <c r="N48" s="121"/>
    </row>
    <row r="49" spans="1:33" ht="15.75" customHeight="1" x14ac:dyDescent="0.3">
      <c r="A49" s="289" t="s">
        <v>72</v>
      </c>
      <c r="B49" s="290"/>
      <c r="C49" s="290"/>
      <c r="D49" s="290"/>
      <c r="E49" s="290"/>
      <c r="F49" s="291"/>
      <c r="G49" s="225">
        <f>(F19-(F25+K34+N43))/907200</f>
        <v>0</v>
      </c>
      <c r="H49" s="224">
        <f>G49*$K$3</f>
        <v>0</v>
      </c>
      <c r="I49" s="119" t="s">
        <v>71</v>
      </c>
      <c r="J49" s="32"/>
      <c r="K49" s="32"/>
      <c r="L49" s="120"/>
      <c r="M49" s="121"/>
      <c r="N49" s="121"/>
    </row>
    <row r="50" spans="1:33" ht="15.75" customHeight="1" x14ac:dyDescent="0.3">
      <c r="A50" s="289" t="s">
        <v>73</v>
      </c>
      <c r="B50" s="290"/>
      <c r="C50" s="290"/>
      <c r="D50" s="290"/>
      <c r="E50" s="290"/>
      <c r="F50" s="291"/>
      <c r="G50" s="225">
        <f>((G19+H19)-(((G25+H25)+(L34+M34)+(O43+P43))))/907200</f>
        <v>0</v>
      </c>
      <c r="H50" s="224">
        <f>G50*$K$3</f>
        <v>0</v>
      </c>
      <c r="I50" s="119" t="s">
        <v>71</v>
      </c>
      <c r="J50" s="32"/>
      <c r="K50" s="32"/>
      <c r="L50" s="120"/>
      <c r="M50" s="121"/>
      <c r="N50" s="121"/>
    </row>
    <row r="51" spans="1:33" ht="15.75" customHeight="1" x14ac:dyDescent="0.3">
      <c r="A51" s="289" t="s">
        <v>74</v>
      </c>
      <c r="B51" s="290"/>
      <c r="C51" s="290"/>
      <c r="D51" s="290"/>
      <c r="E51" s="290"/>
      <c r="F51" s="291"/>
      <c r="G51" s="225">
        <f>(((G19*20)+H19)-((((G25*20)+H25)+((L34*20)+M34)+((O43*20)+P43))))/907200</f>
        <v>0</v>
      </c>
      <c r="H51" s="224">
        <f>G51*$K$3</f>
        <v>0</v>
      </c>
      <c r="I51" s="119" t="s">
        <v>71</v>
      </c>
      <c r="J51" s="32"/>
      <c r="K51" s="32"/>
      <c r="L51" s="120"/>
      <c r="M51" s="121"/>
      <c r="N51" s="121"/>
    </row>
    <row r="52" spans="1:33" ht="15.75" customHeight="1" x14ac:dyDescent="0.3">
      <c r="A52" s="289" t="s">
        <v>75</v>
      </c>
      <c r="B52" s="290"/>
      <c r="C52" s="290"/>
      <c r="D52" s="290"/>
      <c r="E52" s="290"/>
      <c r="F52" s="291"/>
      <c r="G52" s="225">
        <f>(I19-(I25+N34+Q43))/907200</f>
        <v>0</v>
      </c>
      <c r="H52" s="224">
        <f>G52*K3</f>
        <v>0</v>
      </c>
      <c r="I52" s="119" t="s">
        <v>71</v>
      </c>
      <c r="J52" s="32"/>
      <c r="K52" s="32"/>
      <c r="L52" s="120"/>
      <c r="M52" s="121"/>
      <c r="N52" s="121"/>
    </row>
    <row r="53" spans="1:33" s="118" customFormat="1" ht="15.75" customHeight="1" x14ac:dyDescent="0.3">
      <c r="A53" s="289" t="s">
        <v>76</v>
      </c>
      <c r="B53" s="290"/>
      <c r="C53" s="290"/>
      <c r="D53" s="290"/>
      <c r="E53" s="290"/>
      <c r="F53" s="291"/>
      <c r="G53" s="225">
        <f>G48+G49+G50</f>
        <v>0</v>
      </c>
      <c r="H53" s="224">
        <f>H48+H49+H50</f>
        <v>0</v>
      </c>
      <c r="I53" s="119" t="s">
        <v>71</v>
      </c>
      <c r="J53" s="32"/>
      <c r="K53" s="32"/>
      <c r="L53" s="121"/>
      <c r="M53" s="121"/>
      <c r="N53" s="121"/>
      <c r="P53" s="6"/>
      <c r="Q53" s="6"/>
      <c r="R53" s="6"/>
      <c r="S53" s="6"/>
      <c r="T53" s="6"/>
      <c r="U53" s="6"/>
      <c r="V53" s="6"/>
      <c r="W53" s="6"/>
      <c r="X53" s="6"/>
      <c r="Y53" s="6"/>
      <c r="Z53" s="6"/>
      <c r="AA53" s="6"/>
      <c r="AB53" s="6"/>
      <c r="AC53" s="6"/>
      <c r="AD53" s="6"/>
      <c r="AE53" s="6"/>
      <c r="AF53" s="6"/>
      <c r="AG53" s="6"/>
    </row>
    <row r="54" spans="1:33" s="118" customFormat="1" ht="13.5" thickBot="1" x14ac:dyDescent="0.35">
      <c r="A54" s="308" t="s">
        <v>77</v>
      </c>
      <c r="B54" s="309"/>
      <c r="C54" s="309"/>
      <c r="D54" s="309"/>
      <c r="E54" s="309"/>
      <c r="F54" s="310"/>
      <c r="G54" s="108"/>
      <c r="H54" s="108" t="e">
        <f>K8/H53</f>
        <v>#DIV/0!</v>
      </c>
      <c r="I54" s="119" t="s">
        <v>78</v>
      </c>
      <c r="J54" s="32"/>
      <c r="K54" s="32"/>
      <c r="L54" s="121"/>
      <c r="M54" s="121"/>
      <c r="N54" s="121"/>
      <c r="P54" s="6"/>
      <c r="Q54" s="6"/>
      <c r="R54" s="6"/>
      <c r="S54" s="6"/>
      <c r="T54" s="6"/>
      <c r="U54" s="6"/>
      <c r="V54" s="6"/>
      <c r="W54" s="6"/>
      <c r="X54" s="6"/>
      <c r="Y54" s="6"/>
      <c r="Z54" s="6"/>
      <c r="AA54" s="6"/>
      <c r="AB54" s="6"/>
      <c r="AC54" s="6"/>
      <c r="AD54" s="6"/>
      <c r="AE54" s="6"/>
      <c r="AF54" s="6"/>
      <c r="AG54" s="6"/>
    </row>
    <row r="55" spans="1:33" s="118" customFormat="1" ht="26.25" customHeight="1" thickBot="1" x14ac:dyDescent="0.35">
      <c r="A55" s="311" t="s">
        <v>79</v>
      </c>
      <c r="B55" s="312"/>
      <c r="C55" s="312"/>
      <c r="D55" s="312"/>
      <c r="E55" s="312"/>
      <c r="F55" s="312"/>
      <c r="G55" s="313"/>
      <c r="H55" s="122" t="e">
        <f>K8/(H48+H49+H51)</f>
        <v>#DIV/0!</v>
      </c>
      <c r="I55" s="123" t="s">
        <v>78</v>
      </c>
      <c r="J55" s="221"/>
      <c r="K55" s="124"/>
      <c r="L55" s="121"/>
      <c r="M55" s="121"/>
      <c r="N55" s="121"/>
      <c r="P55" s="6"/>
      <c r="Q55" s="6"/>
      <c r="R55" s="6"/>
      <c r="S55" s="6"/>
      <c r="T55" s="6"/>
      <c r="U55" s="6"/>
      <c r="V55" s="6"/>
      <c r="W55" s="6"/>
      <c r="X55" s="6"/>
      <c r="Y55" s="6"/>
      <c r="Z55" s="6"/>
      <c r="AA55" s="6"/>
      <c r="AB55" s="6"/>
      <c r="AC55" s="6"/>
      <c r="AD55" s="6"/>
      <c r="AE55" s="6"/>
      <c r="AF55" s="6"/>
      <c r="AG55" s="6"/>
    </row>
    <row r="56" spans="1:33" s="118" customFormat="1" ht="13" x14ac:dyDescent="0.3">
      <c r="A56" s="55"/>
      <c r="B56" s="6"/>
      <c r="C56" s="6"/>
      <c r="D56" s="6"/>
      <c r="E56" s="6"/>
      <c r="F56" s="6"/>
      <c r="G56" s="6"/>
      <c r="H56" s="6"/>
      <c r="I56" s="6"/>
      <c r="J56" s="6"/>
      <c r="K56" s="6"/>
      <c r="L56" s="121"/>
      <c r="M56" s="121"/>
      <c r="N56" s="121"/>
      <c r="P56" s="6"/>
      <c r="Q56" s="6"/>
      <c r="R56" s="6"/>
      <c r="S56" s="6"/>
      <c r="T56" s="6"/>
      <c r="U56" s="6"/>
      <c r="V56" s="6"/>
      <c r="W56" s="6"/>
      <c r="X56" s="6"/>
      <c r="Y56" s="6"/>
      <c r="Z56" s="6"/>
      <c r="AA56" s="6"/>
      <c r="AB56" s="6"/>
      <c r="AC56" s="6"/>
      <c r="AD56" s="6"/>
      <c r="AE56" s="6"/>
      <c r="AF56" s="6"/>
      <c r="AG56" s="6"/>
    </row>
    <row r="57" spans="1:33" s="118" customFormat="1" ht="13" x14ac:dyDescent="0.3">
      <c r="A57" s="55"/>
      <c r="B57" s="6"/>
      <c r="C57" s="6"/>
      <c r="D57" s="6"/>
      <c r="E57" s="6"/>
      <c r="F57" s="6"/>
      <c r="G57" s="6"/>
      <c r="H57" s="6"/>
      <c r="I57" s="6"/>
      <c r="J57" s="6"/>
      <c r="K57" s="6"/>
      <c r="L57" s="121"/>
      <c r="M57" s="121"/>
      <c r="N57" s="121"/>
      <c r="P57" s="6"/>
      <c r="Q57" s="6"/>
      <c r="R57" s="6"/>
      <c r="S57" s="6"/>
      <c r="T57" s="6"/>
      <c r="U57" s="6"/>
      <c r="V57" s="6"/>
      <c r="W57" s="6"/>
      <c r="X57" s="6"/>
      <c r="Y57" s="6"/>
      <c r="Z57" s="6"/>
      <c r="AA57" s="6"/>
      <c r="AB57" s="6"/>
      <c r="AC57" s="6"/>
      <c r="AD57" s="6"/>
      <c r="AE57" s="6"/>
      <c r="AF57" s="6"/>
      <c r="AG57" s="6"/>
    </row>
  </sheetData>
  <sheetProtection algorithmName="SHA-512" hashValue="+GgQDIIHOseWHnerFMv/Vb2SEdBxn/9vLDJD4EON21sQeKxrDb68Hzfg+s8icUAwGtafBg93c3zX7m9/CJFQrA==" saltValue="IdNOlYDvKwNPfpntVjxTaA==" spinCount="100000" sheet="1" objects="1" scenarios="1"/>
  <mergeCells count="23">
    <mergeCell ref="A51:F51"/>
    <mergeCell ref="A52:F52"/>
    <mergeCell ref="A53:F53"/>
    <mergeCell ref="A54:F54"/>
    <mergeCell ref="A55:G55"/>
    <mergeCell ref="A50:F50"/>
    <mergeCell ref="I6:J6"/>
    <mergeCell ref="I7:J7"/>
    <mergeCell ref="I8:J8"/>
    <mergeCell ref="A27:N27"/>
    <mergeCell ref="D29:G29"/>
    <mergeCell ref="A36:Q36"/>
    <mergeCell ref="D38:H38"/>
    <mergeCell ref="A46:F46"/>
    <mergeCell ref="A47:F47"/>
    <mergeCell ref="A48:F48"/>
    <mergeCell ref="A49:F49"/>
    <mergeCell ref="I5:J5"/>
    <mergeCell ref="E2:F2"/>
    <mergeCell ref="I2:J2"/>
    <mergeCell ref="E3:F3"/>
    <mergeCell ref="I3:J3"/>
    <mergeCell ref="I4:J4"/>
  </mergeCells>
  <dataValidations count="1">
    <dataValidation allowBlank="1" showInputMessage="1" showErrorMessage="1" sqref="C22 C14:C18" xr:uid="{7D7FB932-2943-46D2-A76C-68011811FAF0}"/>
  </dataValidations>
  <pageMargins left="0.7" right="0.7" top="0.75" bottom="0.75" header="0.3" footer="0.3"/>
  <pageSetup scale="45" orientation="landscape" r:id="rId1"/>
  <headerFooter>
    <oddFooter>&amp;RPrinted on: &amp;D
&amp;Z&amp;F</oddFooter>
  </headerFooter>
  <rowBreaks count="1" manualBreakCount="1">
    <brk id="55" max="13" man="1"/>
  </rowBreaks>
  <customProperties>
    <customPr name="f1897317b"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1EBC-F413-428C-B86F-20A5E569465E}">
  <sheetPr codeName="Sheet4"/>
  <dimension ref="A1:K16"/>
  <sheetViews>
    <sheetView workbookViewId="0">
      <selection activeCell="B24" sqref="B24"/>
    </sheetView>
  </sheetViews>
  <sheetFormatPr defaultColWidth="8.7265625" defaultRowHeight="12.5" x14ac:dyDescent="0.25"/>
  <cols>
    <col min="1" max="1" width="43" style="228" customWidth="1"/>
    <col min="2" max="2" width="10.26953125" style="228" bestFit="1" customWidth="1"/>
    <col min="3" max="3" width="21.81640625" style="228" customWidth="1"/>
    <col min="4" max="4" width="10.26953125" style="228" bestFit="1" customWidth="1"/>
    <col min="5" max="5" width="11.453125" style="228" customWidth="1"/>
    <col min="6" max="10" width="10.26953125" style="228" bestFit="1" customWidth="1"/>
    <col min="11" max="16384" width="8.7265625" style="228"/>
  </cols>
  <sheetData>
    <row r="1" spans="1:11" ht="16" thickBot="1" x14ac:dyDescent="0.4">
      <c r="A1" s="240" t="s">
        <v>395</v>
      </c>
      <c r="B1" s="241"/>
      <c r="C1" s="241"/>
      <c r="D1" s="241"/>
      <c r="E1" s="241"/>
      <c r="F1" s="241"/>
      <c r="G1" s="241"/>
      <c r="H1" s="241"/>
      <c r="I1" s="241"/>
      <c r="J1" s="241"/>
      <c r="K1" s="241"/>
    </row>
    <row r="3" spans="1:11" ht="13" x14ac:dyDescent="0.3">
      <c r="A3" s="242" t="s">
        <v>396</v>
      </c>
    </row>
    <row r="5" spans="1:11" x14ac:dyDescent="0.25">
      <c r="A5" s="228" t="s">
        <v>457</v>
      </c>
    </row>
    <row r="6" spans="1:11" x14ac:dyDescent="0.25">
      <c r="A6" s="228" t="s">
        <v>405</v>
      </c>
    </row>
    <row r="7" spans="1:11" ht="13" x14ac:dyDescent="0.3">
      <c r="A7" s="228" t="s">
        <v>406</v>
      </c>
    </row>
    <row r="9" spans="1:11" x14ac:dyDescent="0.25">
      <c r="A9" s="248" t="s">
        <v>400</v>
      </c>
    </row>
    <row r="10" spans="1:11" ht="13" x14ac:dyDescent="0.3">
      <c r="A10" s="228" t="s">
        <v>402</v>
      </c>
    </row>
    <row r="12" spans="1:11" x14ac:dyDescent="0.25">
      <c r="A12" s="248" t="s">
        <v>401</v>
      </c>
    </row>
    <row r="13" spans="1:11" ht="13" x14ac:dyDescent="0.3">
      <c r="A13" s="228" t="s">
        <v>403</v>
      </c>
    </row>
    <row r="15" spans="1:11" x14ac:dyDescent="0.25">
      <c r="A15" s="248" t="s">
        <v>404</v>
      </c>
    </row>
    <row r="16" spans="1:11" x14ac:dyDescent="0.25">
      <c r="A16" s="228" t="s">
        <v>458</v>
      </c>
    </row>
  </sheetData>
  <pageMargins left="0.75" right="0.75" top="1" bottom="1" header="0.5" footer="0.5"/>
  <pageSetup scale="88" orientation="landscape" r:id="rId1"/>
  <headerFooter alignWithMargins="0">
    <oddFooter>&amp;RPrinted on: &amp;D
&amp;Z&amp;F</oddFooter>
  </headerFooter>
  <customProperties>
    <customPr name="fda407c0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B123-709C-45A5-A6AC-02BB8E5271F4}">
  <sheetPr codeName="Sheet5"/>
  <dimension ref="A1:O495"/>
  <sheetViews>
    <sheetView zoomScaleNormal="100" workbookViewId="0">
      <selection activeCell="H60" sqref="H60"/>
    </sheetView>
  </sheetViews>
  <sheetFormatPr defaultColWidth="8.7265625" defaultRowHeight="12.5" x14ac:dyDescent="0.25"/>
  <cols>
    <col min="1" max="1" width="17.81640625" style="125" customWidth="1"/>
    <col min="2" max="2" width="22" style="125" customWidth="1"/>
    <col min="3" max="3" width="10.81640625" style="125" customWidth="1"/>
    <col min="4" max="4" width="13.26953125" style="125" customWidth="1"/>
    <col min="5" max="5" width="12.54296875" style="125" customWidth="1"/>
    <col min="6" max="6" width="9.54296875" style="125" customWidth="1"/>
    <col min="7" max="7" width="10.7265625" style="125" customWidth="1"/>
    <col min="8" max="9" width="11" style="125" customWidth="1"/>
    <col min="10" max="10" width="14.453125" style="125" customWidth="1"/>
    <col min="11" max="11" width="14.1796875" style="125" customWidth="1"/>
    <col min="12" max="12" width="11.453125" style="125" customWidth="1"/>
    <col min="13" max="20" width="3.54296875" style="125" customWidth="1"/>
    <col min="21" max="22" width="8.7265625" style="125"/>
    <col min="23" max="23" width="11.26953125" style="125" customWidth="1"/>
    <col min="24" max="24" width="18.453125" style="125" customWidth="1"/>
    <col min="25" max="25" width="12" style="125" customWidth="1"/>
    <col min="26" max="26" width="15.26953125" style="125" customWidth="1"/>
    <col min="27" max="16384" width="8.7265625" style="125"/>
  </cols>
  <sheetData>
    <row r="1" spans="1:13" ht="20" x14ac:dyDescent="0.4">
      <c r="A1" s="1" t="s">
        <v>374</v>
      </c>
    </row>
    <row r="3" spans="1:13" ht="13.4" customHeight="1" thickBot="1" x14ac:dyDescent="0.35">
      <c r="A3" s="318" t="s">
        <v>80</v>
      </c>
      <c r="B3" s="319"/>
      <c r="C3" s="319"/>
      <c r="D3" s="319"/>
      <c r="E3" s="319"/>
      <c r="F3" s="319"/>
      <c r="G3" s="319"/>
      <c r="H3" s="319"/>
      <c r="I3" s="319"/>
      <c r="J3" s="319"/>
      <c r="K3" s="319"/>
      <c r="L3" s="319"/>
    </row>
    <row r="4" spans="1:13" ht="15" x14ac:dyDescent="0.4">
      <c r="A4" s="126"/>
      <c r="B4" s="320" t="s">
        <v>81</v>
      </c>
      <c r="C4" s="320"/>
      <c r="D4" s="320" t="s">
        <v>82</v>
      </c>
      <c r="E4" s="320"/>
      <c r="F4" s="320" t="s">
        <v>83</v>
      </c>
      <c r="G4" s="320"/>
      <c r="H4" s="320"/>
      <c r="I4" s="320" t="s">
        <v>84</v>
      </c>
      <c r="J4" s="320"/>
      <c r="K4" s="320" t="s">
        <v>85</v>
      </c>
      <c r="L4" s="321"/>
    </row>
    <row r="5" spans="1:13" ht="38.25" customHeight="1" x14ac:dyDescent="0.25">
      <c r="A5" s="127" t="s">
        <v>86</v>
      </c>
      <c r="B5" s="128" t="s">
        <v>87</v>
      </c>
      <c r="C5" s="129" t="s">
        <v>88</v>
      </c>
      <c r="D5" s="128" t="s">
        <v>87</v>
      </c>
      <c r="E5" s="129" t="s">
        <v>88</v>
      </c>
      <c r="F5" s="128" t="s">
        <v>89</v>
      </c>
      <c r="G5" s="129" t="s">
        <v>90</v>
      </c>
      <c r="H5" s="129" t="s">
        <v>91</v>
      </c>
      <c r="I5" s="128" t="s">
        <v>87</v>
      </c>
      <c r="J5" s="129" t="s">
        <v>88</v>
      </c>
      <c r="K5" s="128" t="s">
        <v>87</v>
      </c>
      <c r="L5" s="130" t="s">
        <v>88</v>
      </c>
      <c r="M5" s="131"/>
    </row>
    <row r="6" spans="1:13" x14ac:dyDescent="0.25">
      <c r="A6" s="135">
        <v>2025</v>
      </c>
      <c r="B6" s="258">
        <v>0.56699999999999995</v>
      </c>
      <c r="C6" s="258">
        <v>5.5E-2</v>
      </c>
      <c r="D6" s="258">
        <v>0.27</v>
      </c>
      <c r="E6" s="258">
        <v>6.5000000000000002E-2</v>
      </c>
      <c r="F6" s="258">
        <f t="shared" ref="F6:F18" si="0">0.001*$D$44</f>
        <v>1.0874976201179051E-3</v>
      </c>
      <c r="G6" s="259">
        <f>0.005*($B$46*$D$46+$B$47*$D$47)+0.028*$D$48</f>
        <v>0.2033565213102014</v>
      </c>
      <c r="H6" s="259">
        <f t="shared" ref="H6:H17" si="1">0.003*$D$44</f>
        <v>3.2624928603537154E-3</v>
      </c>
      <c r="I6" s="133">
        <v>74.102881255798479</v>
      </c>
      <c r="J6" s="133">
        <v>289.067948217962</v>
      </c>
      <c r="K6" s="133">
        <v>7.5017925287225923E-2</v>
      </c>
      <c r="L6" s="134">
        <v>3.2486838324033464E-3</v>
      </c>
    </row>
    <row r="7" spans="1:13" x14ac:dyDescent="0.25">
      <c r="A7" s="135">
        <v>2026</v>
      </c>
      <c r="B7" s="258">
        <v>0.53100000000000003</v>
      </c>
      <c r="C7" s="258">
        <v>5.1999999999999998E-2</v>
      </c>
      <c r="D7" s="258">
        <v>0.254</v>
      </c>
      <c r="E7" s="258">
        <v>5.8999999999999997E-2</v>
      </c>
      <c r="F7" s="258">
        <f t="shared" si="0"/>
        <v>1.0874976201179051E-3</v>
      </c>
      <c r="G7" s="259">
        <f>0.005*($B$46*$D$46+$B$47*$D$47)+0.028*$D$48</f>
        <v>0.2033565213102014</v>
      </c>
      <c r="H7" s="259">
        <f t="shared" si="1"/>
        <v>3.2624928603537154E-3</v>
      </c>
      <c r="I7" s="133">
        <v>72.441397831104041</v>
      </c>
      <c r="J7" s="133">
        <v>282.82606434752955</v>
      </c>
      <c r="K7" s="133">
        <v>7.0937973101278431E-2</v>
      </c>
      <c r="L7" s="134">
        <v>3.0236708760383499E-3</v>
      </c>
    </row>
    <row r="8" spans="1:13" x14ac:dyDescent="0.25">
      <c r="A8" s="135">
        <v>2027</v>
      </c>
      <c r="B8" s="258">
        <v>0.56999999999999995</v>
      </c>
      <c r="C8" s="258">
        <v>5.5E-2</v>
      </c>
      <c r="D8" s="258">
        <v>0.27300000000000002</v>
      </c>
      <c r="E8" s="258">
        <v>6.6000000000000003E-2</v>
      </c>
      <c r="F8" s="258">
        <f t="shared" si="0"/>
        <v>1.0874976201179051E-3</v>
      </c>
      <c r="G8" s="259">
        <f>0.005*($B$46*$D$46+$B$47*$D$47)+0.028*$D$48</f>
        <v>0.2033565213102014</v>
      </c>
      <c r="H8" s="259">
        <f t="shared" si="1"/>
        <v>3.2624928603537154E-3</v>
      </c>
      <c r="I8" s="133">
        <v>70.901815709206417</v>
      </c>
      <c r="J8" s="133">
        <v>277.02655346880681</v>
      </c>
      <c r="K8" s="133">
        <v>6.7276567222811001E-2</v>
      </c>
      <c r="L8" s="134">
        <v>2.8305712801575157E-3</v>
      </c>
    </row>
    <row r="9" spans="1:13" x14ac:dyDescent="0.25">
      <c r="A9" s="135">
        <v>2028</v>
      </c>
      <c r="B9" s="258">
        <v>0.499</v>
      </c>
      <c r="C9" s="258">
        <v>0.05</v>
      </c>
      <c r="D9" s="258">
        <v>0.24299999999999999</v>
      </c>
      <c r="E9" s="258">
        <v>5.5E-2</v>
      </c>
      <c r="F9" s="258">
        <f t="shared" si="0"/>
        <v>1.0874976201179051E-3</v>
      </c>
      <c r="G9" s="259">
        <f>0.005*($B$46*$D$46+$B$47*$D$47)+0.028*$D$48</f>
        <v>0.2033565213102014</v>
      </c>
      <c r="H9" s="259">
        <f t="shared" si="1"/>
        <v>3.2624928603537154E-3</v>
      </c>
      <c r="I9" s="133">
        <v>69.479712002029856</v>
      </c>
      <c r="J9" s="133">
        <v>271.71676737949031</v>
      </c>
      <c r="K9" s="133">
        <v>6.3969446055396506E-2</v>
      </c>
      <c r="L9" s="134">
        <v>2.6673420441185583E-3</v>
      </c>
    </row>
    <row r="10" spans="1:13" x14ac:dyDescent="0.25">
      <c r="A10" s="135">
        <v>2029</v>
      </c>
      <c r="B10" s="258">
        <v>0.499</v>
      </c>
      <c r="C10" s="258">
        <v>0.05</v>
      </c>
      <c r="D10" s="258">
        <v>0.24299999999999999</v>
      </c>
      <c r="E10" s="258">
        <v>5.5E-2</v>
      </c>
      <c r="F10" s="258">
        <f t="shared" si="0"/>
        <v>1.0874976201179051E-3</v>
      </c>
      <c r="G10" s="259">
        <f>0.005*($B$46*$D$46+$B$47*$D$47)+0.028*$D$48</f>
        <v>0.2033565213102014</v>
      </c>
      <c r="H10" s="259">
        <f t="shared" si="1"/>
        <v>3.2624928603537154E-3</v>
      </c>
      <c r="I10" s="133">
        <v>68.164217196972075</v>
      </c>
      <c r="J10" s="133">
        <v>266.86965839633746</v>
      </c>
      <c r="K10" s="133">
        <v>6.0957393457193164E-2</v>
      </c>
      <c r="L10" s="134">
        <v>2.5273095139121031E-3</v>
      </c>
    </row>
    <row r="11" spans="1:13" x14ac:dyDescent="0.25">
      <c r="A11" s="135">
        <v>2030</v>
      </c>
      <c r="B11" s="258">
        <v>0.499</v>
      </c>
      <c r="C11" s="258">
        <v>0.05</v>
      </c>
      <c r="D11" s="258">
        <v>0.24299999999999999</v>
      </c>
      <c r="E11" s="258">
        <v>5.5E-2</v>
      </c>
      <c r="F11" s="258">
        <f t="shared" si="0"/>
        <v>1.0874976201179051E-3</v>
      </c>
      <c r="G11" s="259">
        <f t="shared" ref="G11:G18" si="2">0.005*($B$46*$D$46+$B$47*$D$47)+0.028*$D$48</f>
        <v>0.2033565213102014</v>
      </c>
      <c r="H11" s="259">
        <f t="shared" si="1"/>
        <v>3.2624928603537154E-3</v>
      </c>
      <c r="I11" s="133">
        <v>66.952277169830452</v>
      </c>
      <c r="J11" s="133">
        <v>262.47080922966484</v>
      </c>
      <c r="K11" s="133">
        <v>5.8192135871142962E-2</v>
      </c>
      <c r="L11" s="134">
        <v>2.4083491376706099E-3</v>
      </c>
    </row>
    <row r="12" spans="1:13" x14ac:dyDescent="0.25">
      <c r="A12" s="135">
        <v>2031</v>
      </c>
      <c r="B12" s="258">
        <v>0.499</v>
      </c>
      <c r="C12" s="258">
        <v>0.05</v>
      </c>
      <c r="D12" s="258">
        <v>0.24299999999999999</v>
      </c>
      <c r="E12" s="258">
        <v>5.5E-2</v>
      </c>
      <c r="F12" s="258">
        <f t="shared" si="0"/>
        <v>1.0874976201179051E-3</v>
      </c>
      <c r="G12" s="259">
        <f t="shared" si="2"/>
        <v>0.2033565213102014</v>
      </c>
      <c r="H12" s="259">
        <f t="shared" si="1"/>
        <v>3.2624928603537154E-3</v>
      </c>
      <c r="I12" s="133">
        <v>65.82847058059086</v>
      </c>
      <c r="J12" s="133">
        <v>258.9007888195498</v>
      </c>
      <c r="K12" s="133">
        <v>5.5612442267996186E-2</v>
      </c>
      <c r="L12" s="134">
        <v>2.3278296379281344E-3</v>
      </c>
    </row>
    <row r="13" spans="1:13" x14ac:dyDescent="0.25">
      <c r="A13" s="135">
        <v>2032</v>
      </c>
      <c r="B13" s="258">
        <v>0.499</v>
      </c>
      <c r="C13" s="258">
        <v>0.05</v>
      </c>
      <c r="D13" s="258">
        <v>0.24299999999999999</v>
      </c>
      <c r="E13" s="258">
        <v>5.5E-2</v>
      </c>
      <c r="F13" s="132">
        <f t="shared" si="0"/>
        <v>1.0874976201179051E-3</v>
      </c>
      <c r="G13" s="259">
        <f t="shared" si="2"/>
        <v>0.2033565213102014</v>
      </c>
      <c r="H13" s="133">
        <f t="shared" si="1"/>
        <v>3.2624928603537154E-3</v>
      </c>
      <c r="I13" s="133">
        <v>64.796743750347744</v>
      </c>
      <c r="J13" s="133">
        <v>255.30772173729915</v>
      </c>
      <c r="K13" s="133">
        <v>5.3263877561682438E-2</v>
      </c>
      <c r="L13" s="134">
        <v>2.236436561898569E-3</v>
      </c>
    </row>
    <row r="14" spans="1:13" x14ac:dyDescent="0.25">
      <c r="A14" s="135">
        <v>2033</v>
      </c>
      <c r="B14" s="132">
        <v>0.44500000000000001</v>
      </c>
      <c r="C14" s="132">
        <v>4.7E-2</v>
      </c>
      <c r="D14" s="132">
        <v>0.24399999999999999</v>
      </c>
      <c r="E14" s="132">
        <v>4.7E-2</v>
      </c>
      <c r="F14" s="132">
        <f t="shared" si="0"/>
        <v>1.0874976201179051E-3</v>
      </c>
      <c r="G14" s="259">
        <f t="shared" si="2"/>
        <v>0.2033565213102014</v>
      </c>
      <c r="H14" s="133">
        <f t="shared" si="1"/>
        <v>3.2624928603537154E-3</v>
      </c>
      <c r="I14" s="133">
        <v>63.854028359647799</v>
      </c>
      <c r="J14" s="133">
        <v>252.09425139080091</v>
      </c>
      <c r="K14" s="133">
        <v>5.1125902095256234E-2</v>
      </c>
      <c r="L14" s="134">
        <v>2.1575219728224007E-3</v>
      </c>
    </row>
    <row r="15" spans="1:13" x14ac:dyDescent="0.25">
      <c r="A15" s="135">
        <v>2034</v>
      </c>
      <c r="B15" s="132">
        <v>0.44500000000000001</v>
      </c>
      <c r="C15" s="132">
        <v>4.7E-2</v>
      </c>
      <c r="D15" s="132">
        <v>0.24399999999999999</v>
      </c>
      <c r="E15" s="132">
        <v>4.7E-2</v>
      </c>
      <c r="F15" s="132">
        <f t="shared" si="0"/>
        <v>1.0874976201179051E-3</v>
      </c>
      <c r="G15" s="259">
        <f t="shared" si="2"/>
        <v>0.2033565213102014</v>
      </c>
      <c r="H15" s="133">
        <f t="shared" si="1"/>
        <v>3.2624928603537154E-3</v>
      </c>
      <c r="I15" s="133">
        <v>62.992779667060155</v>
      </c>
      <c r="J15" s="133">
        <v>249.23931725028581</v>
      </c>
      <c r="K15" s="133">
        <v>4.9163033307038598E-2</v>
      </c>
      <c r="L15" s="134">
        <v>2.0876366816318329E-3</v>
      </c>
    </row>
    <row r="16" spans="1:13" x14ac:dyDescent="0.25">
      <c r="A16" s="135">
        <v>2035</v>
      </c>
      <c r="B16" s="132">
        <v>0.44500000000000001</v>
      </c>
      <c r="C16" s="132">
        <v>4.7E-2</v>
      </c>
      <c r="D16" s="132">
        <v>0.24399999999999999</v>
      </c>
      <c r="E16" s="132">
        <v>4.7E-2</v>
      </c>
      <c r="F16" s="132">
        <f t="shared" si="0"/>
        <v>1.0874976201179051E-3</v>
      </c>
      <c r="G16" s="259">
        <f t="shared" si="2"/>
        <v>0.2033565213102014</v>
      </c>
      <c r="H16" s="133">
        <f t="shared" si="1"/>
        <v>3.2624928603537154E-3</v>
      </c>
      <c r="I16" s="133">
        <v>62.210725721991366</v>
      </c>
      <c r="J16" s="133">
        <v>246.72683389257841</v>
      </c>
      <c r="K16" s="133">
        <v>4.7366032504772011E-2</v>
      </c>
      <c r="L16" s="134">
        <v>2.0262629321189372E-3</v>
      </c>
    </row>
    <row r="17" spans="1:12" x14ac:dyDescent="0.25">
      <c r="A17" s="135">
        <v>2036</v>
      </c>
      <c r="B17" s="132">
        <v>0.44500000000000001</v>
      </c>
      <c r="C17" s="132">
        <v>4.7E-2</v>
      </c>
      <c r="D17" s="132">
        <v>0.24399999999999999</v>
      </c>
      <c r="E17" s="132">
        <v>4.7E-2</v>
      </c>
      <c r="F17" s="132">
        <f t="shared" si="0"/>
        <v>1.0874976201179051E-3</v>
      </c>
      <c r="G17" s="259">
        <f t="shared" si="2"/>
        <v>0.2033565213102014</v>
      </c>
      <c r="H17" s="133">
        <f t="shared" si="1"/>
        <v>3.2624928603537154E-3</v>
      </c>
      <c r="I17" s="133">
        <v>61.506722040022147</v>
      </c>
      <c r="J17" s="133">
        <v>244.53699232041322</v>
      </c>
      <c r="K17" s="133">
        <v>4.5730425330248133E-2</v>
      </c>
      <c r="L17" s="134">
        <v>1.9721113385742384E-3</v>
      </c>
    </row>
    <row r="18" spans="1:12" ht="13" thickBot="1" x14ac:dyDescent="0.3">
      <c r="A18" s="135">
        <v>2037</v>
      </c>
      <c r="B18" s="132">
        <v>0.44500000000000001</v>
      </c>
      <c r="C18" s="132">
        <v>4.7E-2</v>
      </c>
      <c r="D18" s="132">
        <v>0.24399999999999999</v>
      </c>
      <c r="E18" s="132">
        <v>4.7E-2</v>
      </c>
      <c r="F18" s="132">
        <f t="shared" si="0"/>
        <v>1.0874976201179051E-3</v>
      </c>
      <c r="G18" s="259">
        <f t="shared" si="2"/>
        <v>0.2033565213102014</v>
      </c>
      <c r="H18" s="133">
        <f>0.002*$D$44</f>
        <v>2.1749952402358103E-3</v>
      </c>
      <c r="I18" s="136">
        <v>60.888032457537996</v>
      </c>
      <c r="J18" s="136">
        <v>242.65262165490063</v>
      </c>
      <c r="K18" s="136">
        <v>4.4300938756706085E-2</v>
      </c>
      <c r="L18" s="137">
        <v>1.926702080926324E-3</v>
      </c>
    </row>
    <row r="19" spans="1:12" ht="13" x14ac:dyDescent="0.3">
      <c r="A19" s="138" t="s">
        <v>92</v>
      </c>
      <c r="B19" s="125" t="s">
        <v>475</v>
      </c>
    </row>
    <row r="21" spans="1:12" ht="23.25" customHeight="1" thickBot="1" x14ac:dyDescent="0.35">
      <c r="A21" s="319" t="s">
        <v>93</v>
      </c>
      <c r="B21" s="319"/>
      <c r="C21" s="319"/>
      <c r="D21" s="319"/>
      <c r="E21" s="319"/>
      <c r="F21" s="319"/>
      <c r="G21" s="319"/>
      <c r="H21" s="319"/>
      <c r="I21" s="319"/>
    </row>
    <row r="22" spans="1:12" ht="23.25" customHeight="1" thickBot="1" x14ac:dyDescent="0.4">
      <c r="A22" s="322" t="s">
        <v>86</v>
      </c>
      <c r="B22" s="325" t="s">
        <v>94</v>
      </c>
      <c r="C22" s="325"/>
      <c r="D22" s="325"/>
      <c r="E22" s="325"/>
      <c r="F22" s="326" t="s">
        <v>95</v>
      </c>
      <c r="G22" s="325"/>
      <c r="H22" s="325"/>
      <c r="I22" s="327"/>
    </row>
    <row r="23" spans="1:12" ht="23.25" customHeight="1" x14ac:dyDescent="0.35">
      <c r="A23" s="323"/>
      <c r="B23" s="139" t="s">
        <v>96</v>
      </c>
      <c r="C23" s="140" t="s">
        <v>97</v>
      </c>
      <c r="D23" s="140" t="s">
        <v>98</v>
      </c>
      <c r="E23" s="141" t="s">
        <v>99</v>
      </c>
      <c r="F23" s="142" t="s">
        <v>96</v>
      </c>
      <c r="G23" s="140" t="s">
        <v>97</v>
      </c>
      <c r="H23" s="140" t="s">
        <v>98</v>
      </c>
      <c r="I23" s="143" t="s">
        <v>99</v>
      </c>
    </row>
    <row r="24" spans="1:12" ht="15" thickBot="1" x14ac:dyDescent="0.4">
      <c r="A24" s="324"/>
      <c r="B24" s="144" t="s">
        <v>100</v>
      </c>
      <c r="C24" s="145" t="s">
        <v>100</v>
      </c>
      <c r="D24" s="145" t="s">
        <v>100</v>
      </c>
      <c r="E24" s="146" t="s">
        <v>100</v>
      </c>
      <c r="F24" s="147" t="s">
        <v>100</v>
      </c>
      <c r="G24" s="145" t="s">
        <v>100</v>
      </c>
      <c r="H24" s="145" t="s">
        <v>100</v>
      </c>
      <c r="I24" s="148" t="s">
        <v>100</v>
      </c>
    </row>
    <row r="25" spans="1:12" ht="14.5" x14ac:dyDescent="0.35">
      <c r="A25" s="149">
        <v>2023</v>
      </c>
      <c r="B25" s="150">
        <v>32.807804260492098</v>
      </c>
      <c r="C25" s="150">
        <v>28.121595548585692</v>
      </c>
      <c r="D25" s="150">
        <v>26.18301387108929</v>
      </c>
      <c r="E25" s="151">
        <v>37.185118558496235</v>
      </c>
      <c r="F25" s="152">
        <v>49.970288679446554</v>
      </c>
      <c r="G25" s="153">
        <v>49.970288679446554</v>
      </c>
      <c r="H25" s="153">
        <v>49.970288679446554</v>
      </c>
      <c r="I25" s="154">
        <v>49.970288679446554</v>
      </c>
    </row>
    <row r="26" spans="1:12" ht="14.5" x14ac:dyDescent="0.35">
      <c r="A26" s="149">
        <v>2024</v>
      </c>
      <c r="B26" s="150">
        <v>33.750163154053162</v>
      </c>
      <c r="C26" s="150">
        <v>28.872697532548187</v>
      </c>
      <c r="D26" s="150">
        <v>27.080375016845743</v>
      </c>
      <c r="E26" s="151">
        <v>37.187769694741867</v>
      </c>
      <c r="F26" s="152">
        <v>51.342333303926154</v>
      </c>
      <c r="G26" s="153">
        <v>51.342333303926154</v>
      </c>
      <c r="H26" s="153">
        <v>51.342333303926154</v>
      </c>
      <c r="I26" s="154">
        <v>51.342333303926154</v>
      </c>
    </row>
    <row r="27" spans="1:12" ht="14.5" x14ac:dyDescent="0.35">
      <c r="A27" s="149">
        <v>2025</v>
      </c>
      <c r="B27" s="150">
        <v>34.749437534608532</v>
      </c>
      <c r="C27" s="150">
        <v>29.669727979619505</v>
      </c>
      <c r="D27" s="150">
        <v>28.027407019989177</v>
      </c>
      <c r="E27" s="151">
        <v>37.183848197808196</v>
      </c>
      <c r="F27" s="152">
        <v>52.817149903658738</v>
      </c>
      <c r="G27" s="153">
        <v>52.817149903658738</v>
      </c>
      <c r="H27" s="153">
        <v>52.817149903658738</v>
      </c>
      <c r="I27" s="154">
        <v>52.817149903658738</v>
      </c>
    </row>
    <row r="28" spans="1:12" ht="14.5" x14ac:dyDescent="0.35">
      <c r="A28" s="149">
        <v>2026</v>
      </c>
      <c r="B28" s="150">
        <v>35.702762279827361</v>
      </c>
      <c r="C28" s="150">
        <v>30.428350708180851</v>
      </c>
      <c r="D28" s="150">
        <v>28.94505848904118</v>
      </c>
      <c r="E28" s="151">
        <v>37.181437974706448</v>
      </c>
      <c r="F28" s="152">
        <v>54.238603019203509</v>
      </c>
      <c r="G28" s="153">
        <v>54.238603019203509</v>
      </c>
      <c r="H28" s="153">
        <v>54.238603019203509</v>
      </c>
      <c r="I28" s="154">
        <v>54.238603019203509</v>
      </c>
    </row>
    <row r="29" spans="1:12" ht="14.5" x14ac:dyDescent="0.35">
      <c r="A29" s="149">
        <v>2027</v>
      </c>
      <c r="B29" s="150">
        <v>36.61144905758902</v>
      </c>
      <c r="C29" s="150">
        <v>31.156987154130903</v>
      </c>
      <c r="D29" s="150">
        <v>29.839150165333962</v>
      </c>
      <c r="E29" s="151">
        <v>37.180003322650421</v>
      </c>
      <c r="F29" s="152">
        <v>55.606749603328076</v>
      </c>
      <c r="G29" s="153">
        <v>55.606749603328076</v>
      </c>
      <c r="H29" s="153">
        <v>55.606749603328076</v>
      </c>
      <c r="I29" s="154">
        <v>55.606749603328076</v>
      </c>
    </row>
    <row r="30" spans="1:12" ht="14.5" x14ac:dyDescent="0.35">
      <c r="A30" s="149">
        <v>2028</v>
      </c>
      <c r="B30" s="150">
        <v>37.464753612135773</v>
      </c>
      <c r="C30" s="150">
        <v>31.845726733000038</v>
      </c>
      <c r="D30" s="150">
        <v>30.696059427481444</v>
      </c>
      <c r="E30" s="151">
        <v>37.174814047438218</v>
      </c>
      <c r="F30" s="152">
        <v>56.897429937275938</v>
      </c>
      <c r="G30" s="153">
        <v>56.897429937275938</v>
      </c>
      <c r="H30" s="153">
        <v>56.897429937275938</v>
      </c>
      <c r="I30" s="154">
        <v>56.897429937275938</v>
      </c>
    </row>
    <row r="31" spans="1:12" ht="14.5" x14ac:dyDescent="0.35">
      <c r="A31" s="149">
        <v>2029</v>
      </c>
      <c r="B31" s="150">
        <v>38.259491210854641</v>
      </c>
      <c r="C31" s="150">
        <v>32.495907434528981</v>
      </c>
      <c r="D31" s="150">
        <v>31.513623173881932</v>
      </c>
      <c r="E31" s="151">
        <v>37.167107496451194</v>
      </c>
      <c r="F31" s="152">
        <v>58.087449867983437</v>
      </c>
      <c r="G31" s="153">
        <v>58.087449867983437</v>
      </c>
      <c r="H31" s="153">
        <v>58.087449867983437</v>
      </c>
      <c r="I31" s="154">
        <v>58.087449867983437</v>
      </c>
    </row>
    <row r="32" spans="1:12" ht="14.5" x14ac:dyDescent="0.35">
      <c r="A32" s="149">
        <v>2030</v>
      </c>
      <c r="B32" s="150">
        <v>38.991434560378075</v>
      </c>
      <c r="C32" s="150">
        <v>33.103279392111652</v>
      </c>
      <c r="D32" s="150">
        <v>32.286320337901152</v>
      </c>
      <c r="E32" s="151">
        <v>37.162535988907756</v>
      </c>
      <c r="F32" s="152">
        <v>59.188509676884195</v>
      </c>
      <c r="G32" s="153">
        <v>59.188509676884195</v>
      </c>
      <c r="H32" s="153">
        <v>59.188509676884195</v>
      </c>
      <c r="I32" s="154">
        <v>59.188509676884195</v>
      </c>
    </row>
    <row r="33" spans="1:9" ht="14.5" x14ac:dyDescent="0.35">
      <c r="A33" s="149">
        <v>2031</v>
      </c>
      <c r="B33" s="150">
        <v>39.659975993443453</v>
      </c>
      <c r="C33" s="150">
        <v>33.670551128681709</v>
      </c>
      <c r="D33" s="150">
        <v>33.013455875862249</v>
      </c>
      <c r="E33" s="151">
        <v>37.158056288842324</v>
      </c>
      <c r="F33" s="152">
        <v>60.172238250758767</v>
      </c>
      <c r="G33" s="153">
        <v>60.172238250758767</v>
      </c>
      <c r="H33" s="153">
        <v>60.172238250758767</v>
      </c>
      <c r="I33" s="154">
        <v>60.172238250758767</v>
      </c>
    </row>
    <row r="34" spans="1:9" ht="14.5" x14ac:dyDescent="0.35">
      <c r="A34" s="149">
        <v>2032</v>
      </c>
      <c r="B34" s="150">
        <v>40.265647713448615</v>
      </c>
      <c r="C34" s="150">
        <v>34.191765692609636</v>
      </c>
      <c r="D34" s="150">
        <v>33.688583386517202</v>
      </c>
      <c r="E34" s="151">
        <v>37.149591289820755</v>
      </c>
      <c r="F34" s="152">
        <v>61.078568555774176</v>
      </c>
      <c r="G34" s="153">
        <v>61.078568555774176</v>
      </c>
      <c r="H34" s="153">
        <v>61.078568555774176</v>
      </c>
      <c r="I34" s="154">
        <v>61.078568555774176</v>
      </c>
    </row>
    <row r="35" spans="1:9" ht="14.5" x14ac:dyDescent="0.35">
      <c r="A35" s="149">
        <v>2033</v>
      </c>
      <c r="B35" s="150">
        <v>40.80891655084659</v>
      </c>
      <c r="C35" s="150">
        <v>34.669003846753057</v>
      </c>
      <c r="D35" s="150">
        <v>34.307745989568978</v>
      </c>
      <c r="E35" s="151">
        <v>37.135423186049415</v>
      </c>
      <c r="F35" s="152">
        <v>61.877570800573977</v>
      </c>
      <c r="G35" s="153">
        <v>61.877570800573977</v>
      </c>
      <c r="H35" s="153">
        <v>61.877570800573977</v>
      </c>
      <c r="I35" s="154">
        <v>61.877570800573977</v>
      </c>
    </row>
    <row r="36" spans="1:9" ht="14.5" x14ac:dyDescent="0.35">
      <c r="A36" s="149">
        <v>2034</v>
      </c>
      <c r="B36" s="150">
        <v>41.292056199842669</v>
      </c>
      <c r="C36" s="150">
        <v>35.10702055701254</v>
      </c>
      <c r="D36" s="150">
        <v>34.870766953326566</v>
      </c>
      <c r="E36" s="151">
        <v>37.122777755272701</v>
      </c>
      <c r="F36" s="152">
        <v>62.587232434948113</v>
      </c>
      <c r="G36" s="153">
        <v>62.587232434948113</v>
      </c>
      <c r="H36" s="153">
        <v>62.587232434948113</v>
      </c>
      <c r="I36" s="154">
        <v>62.587232434948113</v>
      </c>
    </row>
    <row r="37" spans="1:9" ht="14.5" x14ac:dyDescent="0.35">
      <c r="A37" s="149">
        <v>2035</v>
      </c>
      <c r="B37" s="150">
        <v>41.717534844604451</v>
      </c>
      <c r="C37" s="150">
        <v>35.502179452011312</v>
      </c>
      <c r="D37" s="150">
        <v>35.375461773609587</v>
      </c>
      <c r="E37" s="151">
        <v>37.107706421065544</v>
      </c>
      <c r="F37" s="152">
        <v>63.209969230268513</v>
      </c>
      <c r="G37" s="153">
        <v>63.209969230268513</v>
      </c>
      <c r="H37" s="153">
        <v>63.209969230268513</v>
      </c>
      <c r="I37" s="154">
        <v>63.209969230268513</v>
      </c>
    </row>
    <row r="38" spans="1:9" ht="14.5" x14ac:dyDescent="0.35">
      <c r="A38" s="149">
        <v>2036</v>
      </c>
      <c r="B38" s="150">
        <v>42.087434844729856</v>
      </c>
      <c r="C38" s="150">
        <v>35.859777086391944</v>
      </c>
      <c r="D38" s="150">
        <v>35.821302604108759</v>
      </c>
      <c r="E38" s="151">
        <v>37.092539302193913</v>
      </c>
      <c r="F38" s="152">
        <v>63.748758298223422</v>
      </c>
      <c r="G38" s="153">
        <v>63.748758298223422</v>
      </c>
      <c r="H38" s="153">
        <v>63.748758298223422</v>
      </c>
      <c r="I38" s="154">
        <v>63.748758298223422</v>
      </c>
    </row>
    <row r="39" spans="1:9" ht="14.5" x14ac:dyDescent="0.35">
      <c r="A39" s="149">
        <v>2037</v>
      </c>
      <c r="B39" s="150">
        <v>42.404016270658197</v>
      </c>
      <c r="C39" s="150">
        <v>36.176966674256782</v>
      </c>
      <c r="D39" s="150">
        <v>36.208906356513154</v>
      </c>
      <c r="E39" s="151">
        <v>37.077253801387023</v>
      </c>
      <c r="F39" s="152">
        <v>64.208063058738844</v>
      </c>
      <c r="G39" s="153">
        <v>64.208063058738844</v>
      </c>
      <c r="H39" s="153">
        <v>64.208063058738844</v>
      </c>
      <c r="I39" s="154">
        <v>64.208063058738844</v>
      </c>
    </row>
    <row r="40" spans="1:9" ht="15" thickBot="1" x14ac:dyDescent="0.4">
      <c r="A40" s="155">
        <v>2038</v>
      </c>
      <c r="B40" s="144">
        <v>42.671256720948371</v>
      </c>
      <c r="C40" s="144">
        <v>36.458369024736236</v>
      </c>
      <c r="D40" s="144">
        <v>36.543284023422316</v>
      </c>
      <c r="E40" s="146">
        <v>37.061112683793191</v>
      </c>
      <c r="F40" s="147">
        <v>64.594070781315168</v>
      </c>
      <c r="G40" s="145">
        <v>64.594070781315168</v>
      </c>
      <c r="H40" s="145">
        <v>64.594070781315168</v>
      </c>
      <c r="I40" s="148">
        <v>64.594070781315168</v>
      </c>
    </row>
    <row r="41" spans="1:9" ht="13" x14ac:dyDescent="0.3">
      <c r="A41" s="138" t="s">
        <v>92</v>
      </c>
      <c r="B41" s="125" t="s">
        <v>407</v>
      </c>
    </row>
    <row r="42" spans="1:9" ht="35.65" customHeight="1" x14ac:dyDescent="0.4">
      <c r="A42" s="317" t="s">
        <v>101</v>
      </c>
      <c r="B42" s="317"/>
      <c r="C42" s="317"/>
      <c r="D42" s="317"/>
      <c r="E42" s="317"/>
    </row>
    <row r="43" spans="1:9" ht="45.4" customHeight="1" x14ac:dyDescent="0.3">
      <c r="A43" s="156" t="s">
        <v>102</v>
      </c>
      <c r="B43" s="157" t="s">
        <v>105</v>
      </c>
      <c r="C43" s="158" t="s">
        <v>104</v>
      </c>
      <c r="D43" s="157" t="s">
        <v>106</v>
      </c>
      <c r="E43" s="159" t="s">
        <v>103</v>
      </c>
    </row>
    <row r="44" spans="1:9" ht="13" x14ac:dyDescent="0.3">
      <c r="A44" s="160" t="s">
        <v>89</v>
      </c>
      <c r="B44" s="161" t="s">
        <v>107</v>
      </c>
      <c r="C44" s="162">
        <v>1E-3</v>
      </c>
      <c r="D44" s="163">
        <v>1.0874976201179052</v>
      </c>
      <c r="E44" s="164">
        <f>C44*D44</f>
        <v>1.0874976201179051E-3</v>
      </c>
    </row>
    <row r="45" spans="1:9" ht="13" x14ac:dyDescent="0.3">
      <c r="A45" s="165" t="s">
        <v>108</v>
      </c>
      <c r="B45" s="166">
        <v>1</v>
      </c>
      <c r="C45" s="167">
        <v>5.0000000000000001E-3</v>
      </c>
      <c r="D45" s="168" t="s">
        <v>107</v>
      </c>
      <c r="E45" s="169" t="s">
        <v>107</v>
      </c>
    </row>
    <row r="46" spans="1:9" ht="13" x14ac:dyDescent="0.3">
      <c r="A46" s="160" t="s">
        <v>109</v>
      </c>
      <c r="B46" s="170">
        <v>0.57927543738142895</v>
      </c>
      <c r="C46" s="162">
        <f>B46*$C$45</f>
        <v>2.8963771869071446E-3</v>
      </c>
      <c r="D46" s="163">
        <v>2.8571428571428665</v>
      </c>
      <c r="E46" s="164">
        <f>C46*D46</f>
        <v>8.2753633911632971E-3</v>
      </c>
      <c r="H46" s="283"/>
    </row>
    <row r="47" spans="1:9" ht="38.15" customHeight="1" x14ac:dyDescent="0.3">
      <c r="A47" s="160" t="s">
        <v>110</v>
      </c>
      <c r="B47" s="170">
        <v>0.42072456261857111</v>
      </c>
      <c r="C47" s="162">
        <f>B47*$C$45</f>
        <v>2.1036228130928555E-3</v>
      </c>
      <c r="D47" s="163">
        <v>4.0000000000000053</v>
      </c>
      <c r="E47" s="164">
        <f>C47*D47</f>
        <v>8.4144912523714324E-3</v>
      </c>
    </row>
    <row r="48" spans="1:9" ht="17.25" customHeight="1" x14ac:dyDescent="0.3">
      <c r="A48" s="171" t="s">
        <v>111</v>
      </c>
      <c r="B48" s="172" t="s">
        <v>107</v>
      </c>
      <c r="C48" s="173">
        <v>2.8000000000000001E-2</v>
      </c>
      <c r="D48" s="163">
        <f>1/0.15</f>
        <v>6.666666666666667</v>
      </c>
      <c r="E48" s="164">
        <f>C48*D48</f>
        <v>0.18666666666666668</v>
      </c>
    </row>
    <row r="49" spans="1:9" ht="19.399999999999999" customHeight="1" x14ac:dyDescent="0.3">
      <c r="A49" s="174"/>
      <c r="B49" s="175"/>
      <c r="C49" s="176"/>
      <c r="D49" s="177" t="s">
        <v>112</v>
      </c>
      <c r="E49" s="178">
        <f>SUM(C44,C46,C47,C48)</f>
        <v>3.4000000000000002E-2</v>
      </c>
    </row>
    <row r="50" spans="1:9" ht="13" x14ac:dyDescent="0.3">
      <c r="A50" s="179"/>
      <c r="B50" s="180"/>
      <c r="C50" s="181"/>
      <c r="D50" s="182" t="s">
        <v>113</v>
      </c>
      <c r="E50" s="178">
        <f>SUM(E44,E46,E47,E48)</f>
        <v>0.2044440189303193</v>
      </c>
    </row>
    <row r="51" spans="1:9" ht="23.15" customHeight="1" x14ac:dyDescent="0.3">
      <c r="A51" s="314" t="s">
        <v>114</v>
      </c>
      <c r="B51" s="315"/>
      <c r="C51" s="315"/>
      <c r="D51" s="316"/>
      <c r="E51" s="183">
        <f>E50/E49</f>
        <v>6.013059380303508</v>
      </c>
    </row>
    <row r="52" spans="1:9" ht="13" x14ac:dyDescent="0.3">
      <c r="A52" s="184"/>
      <c r="B52" s="184"/>
      <c r="C52" s="185"/>
      <c r="D52" s="186" t="s">
        <v>115</v>
      </c>
      <c r="E52" s="183">
        <f>SUM(E46:E48)/SUM(C46:C48)</f>
        <v>6.1623188275818608</v>
      </c>
    </row>
    <row r="53" spans="1:9" ht="13" x14ac:dyDescent="0.3">
      <c r="A53" s="138" t="s">
        <v>116</v>
      </c>
    </row>
    <row r="54" spans="1:9" x14ac:dyDescent="0.25">
      <c r="A54" s="125" t="s">
        <v>411</v>
      </c>
    </row>
    <row r="55" spans="1:9" ht="13.5" customHeight="1" x14ac:dyDescent="0.25">
      <c r="A55" s="125" t="s">
        <v>117</v>
      </c>
    </row>
    <row r="56" spans="1:9" x14ac:dyDescent="0.25">
      <c r="A56" s="125" t="s">
        <v>476</v>
      </c>
    </row>
    <row r="57" spans="1:9" ht="15" customHeight="1" x14ac:dyDescent="0.25">
      <c r="A57" s="125" t="s">
        <v>483</v>
      </c>
    </row>
    <row r="58" spans="1:9" ht="17.649999999999999" customHeight="1" x14ac:dyDescent="0.3">
      <c r="A58" s="138" t="s">
        <v>118</v>
      </c>
    </row>
    <row r="59" spans="1:9" ht="22.4" customHeight="1" x14ac:dyDescent="0.25">
      <c r="A59" s="125" t="s">
        <v>119</v>
      </c>
    </row>
    <row r="60" spans="1:9" ht="19.399999999999999" customHeight="1" x14ac:dyDescent="0.25">
      <c r="A60" s="125" t="s">
        <v>120</v>
      </c>
    </row>
    <row r="62" spans="1:9" ht="23.15" customHeight="1" x14ac:dyDescent="0.25"/>
    <row r="64" spans="1:9" ht="31.4" customHeight="1" x14ac:dyDescent="0.35">
      <c r="A64" s="331" t="s">
        <v>121</v>
      </c>
      <c r="B64" s="331"/>
      <c r="C64" s="331"/>
      <c r="D64" s="331"/>
      <c r="E64" s="331"/>
      <c r="F64" s="331"/>
      <c r="G64" s="331"/>
      <c r="H64" s="331"/>
      <c r="I64" s="331"/>
    </row>
    <row r="65" spans="1:7" ht="28.15" customHeight="1" x14ac:dyDescent="0.25">
      <c r="A65" s="125" t="s">
        <v>410</v>
      </c>
    </row>
    <row r="66" spans="1:7" ht="13.15" customHeight="1" thickBot="1" x14ac:dyDescent="0.35">
      <c r="A66" s="332" t="s">
        <v>459</v>
      </c>
      <c r="B66" s="332"/>
      <c r="C66" s="332"/>
      <c r="D66" s="332"/>
      <c r="E66" s="332"/>
      <c r="F66" s="332"/>
      <c r="G66" s="332"/>
    </row>
    <row r="67" spans="1:7" ht="13" x14ac:dyDescent="0.3">
      <c r="A67" s="188" t="s">
        <v>122</v>
      </c>
      <c r="B67" s="189" t="s">
        <v>123</v>
      </c>
      <c r="C67" s="189"/>
      <c r="D67" s="189" t="s">
        <v>124</v>
      </c>
      <c r="E67" s="189"/>
      <c r="F67" s="189" t="s">
        <v>125</v>
      </c>
      <c r="G67" s="190"/>
    </row>
    <row r="68" spans="1:7" ht="13" x14ac:dyDescent="0.3">
      <c r="A68" s="191"/>
      <c r="B68" s="192" t="s">
        <v>126</v>
      </c>
      <c r="C68" s="192" t="s">
        <v>127</v>
      </c>
      <c r="D68" s="192" t="s">
        <v>126</v>
      </c>
      <c r="E68" s="192" t="s">
        <v>127</v>
      </c>
      <c r="F68" s="192" t="s">
        <v>126</v>
      </c>
      <c r="G68" s="193" t="s">
        <v>127</v>
      </c>
    </row>
    <row r="69" spans="1:7" ht="13" x14ac:dyDescent="0.3">
      <c r="A69" s="191" t="s">
        <v>128</v>
      </c>
      <c r="B69" s="192">
        <v>14.52</v>
      </c>
      <c r="C69" s="192">
        <v>3.1E-2</v>
      </c>
      <c r="D69" s="192">
        <v>0.89</v>
      </c>
      <c r="E69" s="192">
        <v>5.0999999999999997E-2</v>
      </c>
      <c r="F69" s="192">
        <v>0.71299999999999997</v>
      </c>
      <c r="G69" s="193">
        <v>2.8299999999999999E-2</v>
      </c>
    </row>
    <row r="70" spans="1:7" ht="13" x14ac:dyDescent="0.3">
      <c r="A70" s="191" t="s">
        <v>129</v>
      </c>
      <c r="B70" s="192">
        <v>14.31</v>
      </c>
      <c r="C70" s="192">
        <v>4.1000000000000002E-2</v>
      </c>
      <c r="D70" s="192">
        <v>0.7</v>
      </c>
      <c r="E70" s="192">
        <v>0.06</v>
      </c>
      <c r="F70" s="192">
        <v>0.77400000000000002</v>
      </c>
      <c r="G70" s="193">
        <v>2.52E-2</v>
      </c>
    </row>
    <row r="71" spans="1:7" ht="13" x14ac:dyDescent="0.3">
      <c r="A71" s="191" t="s">
        <v>130</v>
      </c>
      <c r="B71" s="192">
        <v>10.7</v>
      </c>
      <c r="C71" s="192">
        <v>5.3999999999999999E-2</v>
      </c>
      <c r="D71" s="192">
        <v>0.37</v>
      </c>
      <c r="E71" s="192">
        <v>3.1E-2</v>
      </c>
      <c r="F71" s="192">
        <v>0.42499999999999999</v>
      </c>
      <c r="G71" s="193">
        <v>1.9300000000000001E-2</v>
      </c>
    </row>
    <row r="72" spans="1:7" ht="13" x14ac:dyDescent="0.3">
      <c r="A72" s="191" t="s">
        <v>131</v>
      </c>
      <c r="B72" s="192">
        <v>10.51</v>
      </c>
      <c r="C72" s="192">
        <v>6.3E-2</v>
      </c>
      <c r="D72" s="192">
        <v>0.27</v>
      </c>
      <c r="E72" s="192">
        <v>3.5999999999999997E-2</v>
      </c>
      <c r="F72" s="192">
        <v>0.24099999999999999</v>
      </c>
      <c r="G72" s="193">
        <v>1.29E-2</v>
      </c>
    </row>
    <row r="73" spans="1:7" ht="13" x14ac:dyDescent="0.3">
      <c r="A73" s="191" t="s">
        <v>132</v>
      </c>
      <c r="B73" s="192">
        <v>10.33</v>
      </c>
      <c r="C73" s="192">
        <v>7.1999999999999995E-2</v>
      </c>
      <c r="D73" s="192">
        <v>0.28000000000000003</v>
      </c>
      <c r="E73" s="192">
        <v>3.5999999999999997E-2</v>
      </c>
      <c r="F73" s="192">
        <v>0.26600000000000001</v>
      </c>
      <c r="G73" s="193">
        <v>1.1599999999999999E-2</v>
      </c>
    </row>
    <row r="74" spans="1:7" ht="13" x14ac:dyDescent="0.3">
      <c r="A74" s="191" t="s">
        <v>133</v>
      </c>
      <c r="B74" s="192">
        <v>6.84</v>
      </c>
      <c r="C74" s="192">
        <v>7.0999999999999994E-2</v>
      </c>
      <c r="D74" s="192">
        <v>0.23</v>
      </c>
      <c r="E74" s="192">
        <v>2.1000000000000001E-2</v>
      </c>
      <c r="F74" s="192">
        <v>0.17499999999999999</v>
      </c>
      <c r="G74" s="193">
        <v>6.7000000000000002E-3</v>
      </c>
    </row>
    <row r="75" spans="1:7" ht="13" x14ac:dyDescent="0.3">
      <c r="A75" s="191" t="s">
        <v>134</v>
      </c>
      <c r="B75" s="192">
        <v>3.99</v>
      </c>
      <c r="C75" s="192">
        <v>0.09</v>
      </c>
      <c r="D75" s="192">
        <v>0.18</v>
      </c>
      <c r="E75" s="192">
        <v>7.0000000000000001E-3</v>
      </c>
      <c r="F75" s="192">
        <v>1.4E-2</v>
      </c>
      <c r="G75" s="193">
        <v>8.0000000000000004E-4</v>
      </c>
    </row>
    <row r="76" spans="1:7" ht="13" x14ac:dyDescent="0.3">
      <c r="A76" s="191" t="s">
        <v>135</v>
      </c>
      <c r="B76" s="192">
        <v>1.27</v>
      </c>
      <c r="C76" s="192">
        <v>7.9000000000000001E-2</v>
      </c>
      <c r="D76" s="192">
        <v>0.06</v>
      </c>
      <c r="E76" s="192">
        <v>2E-3</v>
      </c>
      <c r="F76" s="192">
        <v>2E-3</v>
      </c>
      <c r="G76" s="193">
        <v>1E-4</v>
      </c>
    </row>
    <row r="77" spans="1:7" ht="13" x14ac:dyDescent="0.3">
      <c r="A77" s="191" t="s">
        <v>136</v>
      </c>
      <c r="B77" s="192">
        <v>1.03</v>
      </c>
      <c r="C77" s="192">
        <v>7.9000000000000001E-2</v>
      </c>
      <c r="D77" s="192">
        <v>0.06</v>
      </c>
      <c r="E77" s="192">
        <v>2E-3</v>
      </c>
      <c r="F77" s="192">
        <v>2E-3</v>
      </c>
      <c r="G77" s="193">
        <v>1E-4</v>
      </c>
    </row>
    <row r="78" spans="1:7" ht="13" x14ac:dyDescent="0.3">
      <c r="A78" s="191" t="s">
        <v>137</v>
      </c>
      <c r="B78" s="192">
        <v>1.03</v>
      </c>
      <c r="C78" s="192">
        <v>4.4999999999999998E-2</v>
      </c>
      <c r="D78" s="192">
        <v>0.06</v>
      </c>
      <c r="E78" s="192">
        <v>1E-3</v>
      </c>
      <c r="F78" s="192">
        <v>2E-3</v>
      </c>
      <c r="G78" s="193">
        <v>1E-4</v>
      </c>
    </row>
    <row r="79" spans="1:7" ht="13" x14ac:dyDescent="0.3">
      <c r="A79" s="191" t="s">
        <v>138</v>
      </c>
      <c r="B79" s="192">
        <v>0.52</v>
      </c>
      <c r="C79" s="192">
        <v>2.3E-2</v>
      </c>
      <c r="D79" s="192">
        <v>0.06</v>
      </c>
      <c r="E79" s="192">
        <v>1E-3</v>
      </c>
      <c r="F79" s="192">
        <v>2E-3</v>
      </c>
      <c r="G79" s="193">
        <v>1E-4</v>
      </c>
    </row>
    <row r="80" spans="1:7" ht="13" x14ac:dyDescent="0.3">
      <c r="A80" s="191" t="s">
        <v>139</v>
      </c>
      <c r="B80" s="192">
        <v>0.26</v>
      </c>
      <c r="C80" s="192">
        <v>1.0999999999999999E-2</v>
      </c>
      <c r="D80" s="192">
        <v>0.06</v>
      </c>
      <c r="E80" s="192">
        <v>1E-3</v>
      </c>
      <c r="F80" s="192">
        <v>2E-3</v>
      </c>
      <c r="G80" s="193">
        <v>1E-4</v>
      </c>
    </row>
    <row r="81" spans="1:7" ht="13.5" thickBot="1" x14ac:dyDescent="0.35">
      <c r="A81" s="194" t="s">
        <v>140</v>
      </c>
      <c r="B81" s="195">
        <v>0.1</v>
      </c>
      <c r="C81" s="195">
        <v>5.0000000000000001E-3</v>
      </c>
      <c r="D81" s="195">
        <v>0.06</v>
      </c>
      <c r="E81" s="195">
        <v>1E-3</v>
      </c>
      <c r="F81" s="195">
        <v>2E-3</v>
      </c>
      <c r="G81" s="196">
        <v>1E-4</v>
      </c>
    </row>
    <row r="83" spans="1:7" ht="13" x14ac:dyDescent="0.3">
      <c r="A83" s="197" t="s">
        <v>141</v>
      </c>
      <c r="B83"/>
      <c r="C83"/>
      <c r="D83"/>
      <c r="E83"/>
      <c r="F83"/>
      <c r="G83"/>
    </row>
    <row r="84" spans="1:7" ht="13" x14ac:dyDescent="0.3">
      <c r="A84" s="197" t="s">
        <v>142</v>
      </c>
      <c r="B84"/>
      <c r="C84"/>
      <c r="D84"/>
      <c r="E84"/>
      <c r="F84"/>
      <c r="G84"/>
    </row>
    <row r="85" spans="1:7" ht="13.5" thickBot="1" x14ac:dyDescent="0.35">
      <c r="A85" s="197" t="s">
        <v>143</v>
      </c>
      <c r="B85"/>
      <c r="C85"/>
      <c r="D85"/>
      <c r="E85"/>
      <c r="F85"/>
      <c r="G85"/>
    </row>
    <row r="86" spans="1:7" ht="13" x14ac:dyDescent="0.3">
      <c r="A86" s="188" t="s">
        <v>122</v>
      </c>
      <c r="B86" s="189" t="s">
        <v>123</v>
      </c>
      <c r="C86" s="189"/>
      <c r="D86" s="189" t="s">
        <v>124</v>
      </c>
      <c r="E86" s="189"/>
      <c r="F86" s="189" t="s">
        <v>125</v>
      </c>
      <c r="G86" s="190"/>
    </row>
    <row r="87" spans="1:7" ht="13" x14ac:dyDescent="0.3">
      <c r="A87" s="191"/>
      <c r="B87" s="192" t="s">
        <v>126</v>
      </c>
      <c r="C87" s="192" t="s">
        <v>127</v>
      </c>
      <c r="D87" s="192" t="s">
        <v>126</v>
      </c>
      <c r="E87" s="192" t="s">
        <v>127</v>
      </c>
      <c r="F87" s="192" t="s">
        <v>126</v>
      </c>
      <c r="G87" s="193" t="s">
        <v>127</v>
      </c>
    </row>
    <row r="88" spans="1:7" ht="13" x14ac:dyDescent="0.3">
      <c r="A88" s="191" t="s">
        <v>128</v>
      </c>
      <c r="B88" s="192">
        <v>21.37</v>
      </c>
      <c r="C88" s="192">
        <v>1.7999999999999999E-2</v>
      </c>
      <c r="D88" s="192">
        <v>1.38</v>
      </c>
      <c r="E88" s="192">
        <v>3.1E-2</v>
      </c>
      <c r="F88" s="192">
        <v>1.26</v>
      </c>
      <c r="G88" s="193">
        <v>0.02</v>
      </c>
    </row>
    <row r="89" spans="1:7" ht="13" x14ac:dyDescent="0.3">
      <c r="A89" s="191" t="s">
        <v>129</v>
      </c>
      <c r="B89" s="192">
        <v>21.07</v>
      </c>
      <c r="C89" s="192">
        <v>2.4E-2</v>
      </c>
      <c r="D89" s="192">
        <v>1.08</v>
      </c>
      <c r="E89" s="192">
        <v>3.6999999999999998E-2</v>
      </c>
      <c r="F89" s="192">
        <v>1.369</v>
      </c>
      <c r="G89" s="193">
        <v>1.78E-2</v>
      </c>
    </row>
    <row r="90" spans="1:7" ht="13" x14ac:dyDescent="0.3">
      <c r="A90" s="191" t="s">
        <v>130</v>
      </c>
      <c r="B90" s="192">
        <v>18.239999999999998</v>
      </c>
      <c r="C90" s="192">
        <v>3.6999999999999998E-2</v>
      </c>
      <c r="D90" s="192">
        <v>0.78</v>
      </c>
      <c r="E90" s="192">
        <v>2.7E-2</v>
      </c>
      <c r="F90" s="192">
        <v>0.57399999999999995</v>
      </c>
      <c r="G90" s="193">
        <v>1.04E-2</v>
      </c>
    </row>
    <row r="91" spans="1:7" ht="13" x14ac:dyDescent="0.3">
      <c r="A91" s="191" t="s">
        <v>131</v>
      </c>
      <c r="B91" s="192">
        <v>17.920000000000002</v>
      </c>
      <c r="C91" s="192">
        <v>4.2999999999999997E-2</v>
      </c>
      <c r="D91" s="192">
        <v>0.57999999999999996</v>
      </c>
      <c r="E91" s="192">
        <v>3.1E-2</v>
      </c>
      <c r="F91" s="192">
        <v>0.377</v>
      </c>
      <c r="G91" s="193">
        <v>8.0000000000000002E-3</v>
      </c>
    </row>
    <row r="92" spans="1:7" ht="13" x14ac:dyDescent="0.3">
      <c r="A92" s="191" t="s">
        <v>132</v>
      </c>
      <c r="B92" s="192">
        <v>17.61</v>
      </c>
      <c r="C92" s="192">
        <v>4.9000000000000002E-2</v>
      </c>
      <c r="D92" s="192">
        <v>0.6</v>
      </c>
      <c r="E92" s="192">
        <v>3.1E-2</v>
      </c>
      <c r="F92" s="192">
        <v>0.41499999999999998</v>
      </c>
      <c r="G92" s="193">
        <v>7.3000000000000001E-3</v>
      </c>
    </row>
    <row r="93" spans="1:7" ht="13" x14ac:dyDescent="0.3">
      <c r="A93" s="191" t="s">
        <v>133</v>
      </c>
      <c r="B93" s="192">
        <v>11.66</v>
      </c>
      <c r="C93" s="192">
        <v>4.9000000000000002E-2</v>
      </c>
      <c r="D93" s="192">
        <v>0.49</v>
      </c>
      <c r="E93" s="192">
        <v>1.7999999999999999E-2</v>
      </c>
      <c r="F93" s="192">
        <v>0.26700000000000002</v>
      </c>
      <c r="G93" s="193">
        <v>4.1000000000000003E-3</v>
      </c>
    </row>
    <row r="94" spans="1:7" ht="13" x14ac:dyDescent="0.3">
      <c r="A94" s="191" t="s">
        <v>134</v>
      </c>
      <c r="B94" s="192">
        <v>6.8</v>
      </c>
      <c r="C94" s="192">
        <v>7.6999999999999999E-2</v>
      </c>
      <c r="D94" s="192">
        <v>0.39</v>
      </c>
      <c r="E94" s="192">
        <v>7.0000000000000001E-3</v>
      </c>
      <c r="F94" s="192">
        <v>2.1999999999999999E-2</v>
      </c>
      <c r="G94" s="193">
        <v>5.9999999999999995E-4</v>
      </c>
    </row>
    <row r="95" spans="1:7" ht="13" x14ac:dyDescent="0.3">
      <c r="A95" s="191" t="s">
        <v>135</v>
      </c>
      <c r="B95" s="192">
        <v>2.17</v>
      </c>
      <c r="C95" s="192">
        <v>6.8000000000000005E-2</v>
      </c>
      <c r="D95" s="192">
        <v>0.13</v>
      </c>
      <c r="E95" s="192">
        <v>2E-3</v>
      </c>
      <c r="F95" s="192">
        <v>4.0000000000000001E-3</v>
      </c>
      <c r="G95" s="193">
        <v>1E-4</v>
      </c>
    </row>
    <row r="96" spans="1:7" ht="13" x14ac:dyDescent="0.3">
      <c r="A96" s="191" t="s">
        <v>144</v>
      </c>
      <c r="B96" s="192">
        <v>1.76</v>
      </c>
      <c r="C96" s="192">
        <v>6.8000000000000005E-2</v>
      </c>
      <c r="D96" s="192">
        <v>0.13</v>
      </c>
      <c r="E96" s="192">
        <v>2E-3</v>
      </c>
      <c r="F96" s="192">
        <v>4.0000000000000001E-3</v>
      </c>
      <c r="G96" s="193">
        <v>1E-4</v>
      </c>
    </row>
    <row r="97" spans="1:14" ht="13" x14ac:dyDescent="0.3">
      <c r="A97" s="191" t="s">
        <v>145</v>
      </c>
      <c r="B97" s="192">
        <v>1.76</v>
      </c>
      <c r="C97" s="192">
        <v>3.9E-2</v>
      </c>
      <c r="D97" s="192">
        <v>0.13</v>
      </c>
      <c r="E97" s="192">
        <v>1E-3</v>
      </c>
      <c r="F97" s="192">
        <v>4.0000000000000001E-3</v>
      </c>
      <c r="G97" s="193">
        <v>1E-4</v>
      </c>
    </row>
    <row r="98" spans="1:14" ht="13" x14ac:dyDescent="0.3">
      <c r="A98" s="191" t="s">
        <v>138</v>
      </c>
      <c r="B98" s="192">
        <v>0.88</v>
      </c>
      <c r="C98" s="192">
        <v>1.9E-2</v>
      </c>
      <c r="D98" s="192">
        <v>0.13</v>
      </c>
      <c r="E98" s="192">
        <v>1E-3</v>
      </c>
      <c r="F98" s="192">
        <v>4.0000000000000001E-3</v>
      </c>
      <c r="G98" s="193">
        <v>1E-4</v>
      </c>
    </row>
    <row r="99" spans="1:14" ht="13" x14ac:dyDescent="0.3">
      <c r="A99" s="191" t="s">
        <v>139</v>
      </c>
      <c r="B99" s="192">
        <v>0.44</v>
      </c>
      <c r="C99" s="192">
        <v>0.01</v>
      </c>
      <c r="D99" s="192">
        <v>0.13</v>
      </c>
      <c r="E99" s="192">
        <v>1E-3</v>
      </c>
      <c r="F99" s="192">
        <v>4.0000000000000001E-3</v>
      </c>
      <c r="G99" s="193">
        <v>1E-4</v>
      </c>
    </row>
    <row r="100" spans="1:14" ht="13.5" thickBot="1" x14ac:dyDescent="0.35">
      <c r="A100" s="194" t="s">
        <v>140</v>
      </c>
      <c r="B100" s="195">
        <v>0.18</v>
      </c>
      <c r="C100" s="195">
        <v>4.0000000000000001E-3</v>
      </c>
      <c r="D100" s="195">
        <v>0.13</v>
      </c>
      <c r="E100" s="195">
        <v>1E-3</v>
      </c>
      <c r="F100" s="195">
        <v>4.0000000000000001E-3</v>
      </c>
      <c r="G100" s="196">
        <v>1E-4</v>
      </c>
    </row>
    <row r="101" spans="1:14" ht="13" x14ac:dyDescent="0.3">
      <c r="A101" t="s">
        <v>146</v>
      </c>
      <c r="B101"/>
      <c r="C101"/>
      <c r="D101"/>
      <c r="E101"/>
      <c r="F101"/>
      <c r="G101"/>
    </row>
    <row r="102" spans="1:14" ht="13" x14ac:dyDescent="0.3">
      <c r="A102" t="s">
        <v>147</v>
      </c>
      <c r="B102"/>
      <c r="C102"/>
      <c r="D102"/>
      <c r="E102"/>
      <c r="F102"/>
      <c r="G102"/>
    </row>
    <row r="103" spans="1:14" ht="13" x14ac:dyDescent="0.3">
      <c r="A103" t="s">
        <v>148</v>
      </c>
      <c r="B103"/>
      <c r="C103"/>
      <c r="D103"/>
      <c r="E103"/>
      <c r="F103"/>
      <c r="G103"/>
    </row>
    <row r="104" spans="1:14" ht="13" x14ac:dyDescent="0.3">
      <c r="A104" t="s">
        <v>149</v>
      </c>
      <c r="B104"/>
      <c r="C104"/>
      <c r="D104"/>
      <c r="E104"/>
      <c r="F104"/>
      <c r="G104"/>
    </row>
    <row r="105" spans="1:14" ht="13" x14ac:dyDescent="0.3">
      <c r="A105" t="s">
        <v>150</v>
      </c>
      <c r="B105"/>
      <c r="C105"/>
      <c r="D105"/>
      <c r="E105"/>
      <c r="F105"/>
      <c r="G105"/>
    </row>
    <row r="106" spans="1:14" ht="13" x14ac:dyDescent="0.3">
      <c r="A106" t="s">
        <v>151</v>
      </c>
      <c r="B106"/>
      <c r="C106"/>
      <c r="D106"/>
      <c r="E106"/>
      <c r="F106"/>
      <c r="G106"/>
    </row>
    <row r="107" spans="1:14" ht="13" x14ac:dyDescent="0.3">
      <c r="A107" t="s">
        <v>152</v>
      </c>
      <c r="B107"/>
      <c r="C107"/>
      <c r="D107"/>
      <c r="E107"/>
      <c r="F107"/>
      <c r="G107"/>
    </row>
    <row r="108" spans="1:14" ht="13" x14ac:dyDescent="0.3">
      <c r="A108" t="s">
        <v>153</v>
      </c>
      <c r="B108"/>
      <c r="C108"/>
      <c r="D108"/>
      <c r="E108"/>
      <c r="F108"/>
      <c r="G108"/>
    </row>
    <row r="109" spans="1:14" ht="13" x14ac:dyDescent="0.3">
      <c r="A109" t="s">
        <v>154</v>
      </c>
      <c r="B109"/>
      <c r="C109"/>
      <c r="D109"/>
      <c r="E109"/>
      <c r="F109"/>
      <c r="G109"/>
    </row>
    <row r="110" spans="1:14" ht="13" x14ac:dyDescent="0.3">
      <c r="A110" t="s">
        <v>155</v>
      </c>
      <c r="B110"/>
      <c r="C110"/>
      <c r="D110"/>
      <c r="E110"/>
      <c r="F110"/>
      <c r="G110"/>
    </row>
    <row r="111" spans="1:14" ht="13" x14ac:dyDescent="0.3">
      <c r="A111" t="s">
        <v>156</v>
      </c>
      <c r="B111"/>
      <c r="C111"/>
      <c r="D111"/>
      <c r="E111"/>
      <c r="F111"/>
      <c r="G111"/>
      <c r="N111" s="187"/>
    </row>
    <row r="113" spans="1:4" ht="13.5" thickBot="1" x14ac:dyDescent="0.35">
      <c r="A113" s="197" t="s">
        <v>157</v>
      </c>
      <c r="B113"/>
      <c r="C113"/>
      <c r="D113"/>
    </row>
    <row r="114" spans="1:4" ht="13" x14ac:dyDescent="0.3">
      <c r="A114" s="188" t="s">
        <v>122</v>
      </c>
      <c r="B114" s="189" t="s">
        <v>123</v>
      </c>
      <c r="C114" s="189" t="s">
        <v>124</v>
      </c>
      <c r="D114" s="190" t="s">
        <v>158</v>
      </c>
    </row>
    <row r="115" spans="1:4" ht="13" x14ac:dyDescent="0.3">
      <c r="A115" s="191" t="s">
        <v>128</v>
      </c>
      <c r="B115" s="192">
        <v>42.97</v>
      </c>
      <c r="C115" s="192">
        <v>1.88</v>
      </c>
      <c r="D115" s="193">
        <v>0.92900000000000005</v>
      </c>
    </row>
    <row r="116" spans="1:4" ht="13" x14ac:dyDescent="0.3">
      <c r="A116" s="191" t="s">
        <v>159</v>
      </c>
      <c r="B116" s="192">
        <v>37.39</v>
      </c>
      <c r="C116" s="192">
        <v>1.87</v>
      </c>
      <c r="D116" s="193">
        <v>0.878</v>
      </c>
    </row>
    <row r="117" spans="1:4" ht="13" x14ac:dyDescent="0.3">
      <c r="A117" s="191" t="s">
        <v>160</v>
      </c>
      <c r="B117" s="192">
        <v>23.72</v>
      </c>
      <c r="C117" s="192">
        <v>1.84</v>
      </c>
      <c r="D117" s="193">
        <v>0.83499999999999996</v>
      </c>
    </row>
    <row r="118" spans="1:4" ht="13" x14ac:dyDescent="0.3">
      <c r="A118" s="191" t="s">
        <v>161</v>
      </c>
      <c r="B118" s="192">
        <v>27.71</v>
      </c>
      <c r="C118" s="192">
        <v>1.81</v>
      </c>
      <c r="D118" s="193">
        <v>1.0149999999999999</v>
      </c>
    </row>
    <row r="119" spans="1:4" ht="13" x14ac:dyDescent="0.3">
      <c r="A119" s="191" t="s">
        <v>162</v>
      </c>
      <c r="B119" s="192">
        <v>36.46</v>
      </c>
      <c r="C119" s="192">
        <v>1.81</v>
      </c>
      <c r="D119" s="193">
        <v>1.2170000000000001</v>
      </c>
    </row>
    <row r="120" spans="1:4" ht="13" x14ac:dyDescent="0.3">
      <c r="A120" s="191" t="s">
        <v>163</v>
      </c>
      <c r="B120" s="192">
        <v>18.97</v>
      </c>
      <c r="C120" s="192">
        <v>1.81</v>
      </c>
      <c r="D120" s="193">
        <v>0.41699999999999998</v>
      </c>
    </row>
    <row r="121" spans="1:4" ht="13" x14ac:dyDescent="0.3">
      <c r="A121" s="198">
        <v>2003</v>
      </c>
      <c r="B121" s="192">
        <v>13.02</v>
      </c>
      <c r="C121" s="192">
        <v>0.77</v>
      </c>
      <c r="D121" s="193">
        <v>8.4000000000000005E-2</v>
      </c>
    </row>
    <row r="122" spans="1:4" ht="13" x14ac:dyDescent="0.3">
      <c r="A122" s="191" t="s">
        <v>164</v>
      </c>
      <c r="B122" s="192">
        <v>3.56</v>
      </c>
      <c r="C122" s="192">
        <v>0.08</v>
      </c>
      <c r="D122" s="193">
        <v>8.4000000000000005E-2</v>
      </c>
    </row>
    <row r="123" spans="1:4" ht="13" x14ac:dyDescent="0.3">
      <c r="A123" s="191" t="s">
        <v>165</v>
      </c>
      <c r="B123" s="192">
        <v>1.9</v>
      </c>
      <c r="C123" s="192">
        <v>0.03</v>
      </c>
      <c r="D123" s="193">
        <v>1.0999999999999999E-2</v>
      </c>
    </row>
    <row r="124" spans="1:4" ht="13" x14ac:dyDescent="0.3">
      <c r="A124" s="191" t="s">
        <v>166</v>
      </c>
      <c r="B124" s="192">
        <v>0.95</v>
      </c>
      <c r="C124" s="192">
        <v>0.03</v>
      </c>
      <c r="D124" s="193">
        <v>1.0999999999999999E-2</v>
      </c>
    </row>
    <row r="125" spans="1:4" ht="13" x14ac:dyDescent="0.3">
      <c r="A125" s="191" t="s">
        <v>167</v>
      </c>
      <c r="B125" s="192">
        <v>0.47</v>
      </c>
      <c r="C125" s="192">
        <v>0.03</v>
      </c>
      <c r="D125" s="193">
        <v>1.0999999999999999E-2</v>
      </c>
    </row>
    <row r="126" spans="1:4" ht="13.5" thickBot="1" x14ac:dyDescent="0.35">
      <c r="A126" s="194" t="s">
        <v>168</v>
      </c>
      <c r="B126" s="195">
        <v>0.19</v>
      </c>
      <c r="C126" s="195">
        <v>0.03</v>
      </c>
      <c r="D126" s="196">
        <v>1.0999999999999999E-2</v>
      </c>
    </row>
    <row r="127" spans="1:4" ht="13" x14ac:dyDescent="0.3">
      <c r="A127" t="s">
        <v>169</v>
      </c>
      <c r="B127"/>
      <c r="C127"/>
      <c r="D127"/>
    </row>
    <row r="128" spans="1:4" ht="13" x14ac:dyDescent="0.3">
      <c r="A128" t="s">
        <v>147</v>
      </c>
      <c r="B128"/>
      <c r="C128"/>
      <c r="D128"/>
    </row>
    <row r="129" spans="1:4" ht="13" x14ac:dyDescent="0.3">
      <c r="A129" t="s">
        <v>148</v>
      </c>
      <c r="B129"/>
      <c r="C129"/>
      <c r="D129"/>
    </row>
    <row r="130" spans="1:4" ht="13" x14ac:dyDescent="0.3">
      <c r="A130" t="s">
        <v>170</v>
      </c>
      <c r="B130"/>
      <c r="C130"/>
      <c r="D130"/>
    </row>
    <row r="131" spans="1:4" ht="13" x14ac:dyDescent="0.3">
      <c r="A131" t="s">
        <v>171</v>
      </c>
      <c r="B131"/>
      <c r="C131"/>
      <c r="D131"/>
    </row>
    <row r="133" spans="1:4" ht="13.5" thickBot="1" x14ac:dyDescent="0.35">
      <c r="A133" s="197" t="s">
        <v>172</v>
      </c>
      <c r="B133"/>
      <c r="C133"/>
      <c r="D133"/>
    </row>
    <row r="134" spans="1:4" ht="13" x14ac:dyDescent="0.3">
      <c r="A134" s="188" t="s">
        <v>122</v>
      </c>
      <c r="B134" s="189" t="s">
        <v>82</v>
      </c>
      <c r="C134" s="189" t="s">
        <v>173</v>
      </c>
      <c r="D134" s="190" t="s">
        <v>174</v>
      </c>
    </row>
    <row r="135" spans="1:4" ht="13" x14ac:dyDescent="0.3">
      <c r="A135" s="191" t="s">
        <v>175</v>
      </c>
      <c r="B135" s="192">
        <v>21.6</v>
      </c>
      <c r="C135" s="192">
        <v>2.68</v>
      </c>
      <c r="D135" s="193">
        <v>4.2999999999999997E-2</v>
      </c>
    </row>
    <row r="136" spans="1:4" ht="13" x14ac:dyDescent="0.3">
      <c r="A136" s="191" t="s">
        <v>133</v>
      </c>
      <c r="B136" s="192">
        <v>15.4</v>
      </c>
      <c r="C136" s="192">
        <v>3.87</v>
      </c>
      <c r="D136" s="193">
        <v>2.3E-2</v>
      </c>
    </row>
    <row r="137" spans="1:4" ht="13" x14ac:dyDescent="0.3">
      <c r="A137" s="191" t="s">
        <v>165</v>
      </c>
      <c r="B137" s="192">
        <v>0.65</v>
      </c>
      <c r="C137" s="192">
        <v>0.04</v>
      </c>
      <c r="D137" s="193">
        <v>1E-3</v>
      </c>
    </row>
    <row r="138" spans="1:4" ht="13" x14ac:dyDescent="0.3">
      <c r="A138" s="191" t="s">
        <v>176</v>
      </c>
      <c r="B138" s="192">
        <v>0.33</v>
      </c>
      <c r="C138" s="192">
        <v>0.04</v>
      </c>
      <c r="D138" s="193">
        <v>1E-3</v>
      </c>
    </row>
    <row r="139" spans="1:4" ht="13" x14ac:dyDescent="0.3">
      <c r="A139" s="191" t="s">
        <v>177</v>
      </c>
      <c r="B139" s="192">
        <v>0.16</v>
      </c>
      <c r="C139" s="192">
        <v>0.04</v>
      </c>
      <c r="D139" s="193">
        <v>1E-3</v>
      </c>
    </row>
    <row r="140" spans="1:4" ht="13.5" thickBot="1" x14ac:dyDescent="0.35">
      <c r="A140" s="194" t="s">
        <v>178</v>
      </c>
      <c r="B140" s="195">
        <v>7.0000000000000007E-2</v>
      </c>
      <c r="C140" s="195">
        <v>0.04</v>
      </c>
      <c r="D140" s="196">
        <v>1E-3</v>
      </c>
    </row>
    <row r="141" spans="1:4" ht="13" x14ac:dyDescent="0.3">
      <c r="A141" t="s">
        <v>169</v>
      </c>
      <c r="B141"/>
      <c r="C141"/>
      <c r="D141"/>
    </row>
    <row r="142" spans="1:4" ht="13" x14ac:dyDescent="0.3">
      <c r="A142" t="s">
        <v>179</v>
      </c>
      <c r="B142"/>
      <c r="C142"/>
      <c r="D142"/>
    </row>
    <row r="143" spans="1:4" ht="13" x14ac:dyDescent="0.3">
      <c r="A143" t="s">
        <v>180</v>
      </c>
      <c r="B143"/>
      <c r="C143"/>
      <c r="D143"/>
    </row>
    <row r="144" spans="1:4" ht="13" x14ac:dyDescent="0.3">
      <c r="A144" t="s">
        <v>181</v>
      </c>
      <c r="B144"/>
      <c r="C144"/>
      <c r="D144"/>
    </row>
    <row r="145" spans="1:4" ht="13" x14ac:dyDescent="0.3">
      <c r="A145" t="s">
        <v>182</v>
      </c>
      <c r="B145"/>
      <c r="C145"/>
      <c r="D145"/>
    </row>
    <row r="146" spans="1:4" ht="13" x14ac:dyDescent="0.3">
      <c r="A146" t="s">
        <v>183</v>
      </c>
      <c r="B146"/>
      <c r="C146"/>
      <c r="D146"/>
    </row>
    <row r="148" spans="1:4" ht="13" x14ac:dyDescent="0.3">
      <c r="A148" s="197" t="s">
        <v>184</v>
      </c>
      <c r="B148"/>
      <c r="C148"/>
      <c r="D148"/>
    </row>
    <row r="149" spans="1:4" ht="13" x14ac:dyDescent="0.3">
      <c r="A149" s="197" t="s">
        <v>185</v>
      </c>
      <c r="B149"/>
      <c r="C149"/>
      <c r="D149"/>
    </row>
    <row r="150" spans="1:4" ht="13.5" thickBot="1" x14ac:dyDescent="0.35">
      <c r="A150" s="197" t="s">
        <v>186</v>
      </c>
      <c r="B150"/>
      <c r="C150"/>
      <c r="D150"/>
    </row>
    <row r="151" spans="1:4" ht="13" x14ac:dyDescent="0.3">
      <c r="A151" s="188" t="s">
        <v>122</v>
      </c>
      <c r="B151" s="189" t="s">
        <v>123</v>
      </c>
      <c r="C151" s="189" t="s">
        <v>124</v>
      </c>
      <c r="D151" s="190" t="s">
        <v>187</v>
      </c>
    </row>
    <row r="152" spans="1:4" ht="13" x14ac:dyDescent="0.3">
      <c r="A152" s="191" t="s">
        <v>188</v>
      </c>
      <c r="B152" s="192">
        <v>34.69</v>
      </c>
      <c r="C152" s="192">
        <v>0.01</v>
      </c>
      <c r="D152" s="193">
        <v>0.34599999999999997</v>
      </c>
    </row>
    <row r="153" spans="1:4" ht="13" x14ac:dyDescent="0.3">
      <c r="A153" s="191" t="s">
        <v>131</v>
      </c>
      <c r="B153" s="192">
        <v>31.53</v>
      </c>
      <c r="C153" s="192">
        <v>0.01</v>
      </c>
      <c r="D153" s="193">
        <v>0.13700000000000001</v>
      </c>
    </row>
    <row r="154" spans="1:4" ht="13" x14ac:dyDescent="0.3">
      <c r="A154" s="191" t="s">
        <v>132</v>
      </c>
      <c r="B154" s="192">
        <v>31.25</v>
      </c>
      <c r="C154" s="192">
        <v>0.01</v>
      </c>
      <c r="D154" s="193">
        <v>0.14399999999999999</v>
      </c>
    </row>
    <row r="155" spans="1:4" ht="13" x14ac:dyDescent="0.3">
      <c r="A155" s="191" t="s">
        <v>133</v>
      </c>
      <c r="B155" s="192">
        <v>21.39</v>
      </c>
      <c r="C155" s="192">
        <v>0.01</v>
      </c>
      <c r="D155" s="193">
        <v>8.5999999999999993E-2</v>
      </c>
    </row>
    <row r="156" spans="1:4" ht="13" x14ac:dyDescent="0.3">
      <c r="A156" s="191" t="s">
        <v>134</v>
      </c>
      <c r="B156" s="192">
        <v>11.25</v>
      </c>
      <c r="C156" s="192">
        <v>0.14000000000000001</v>
      </c>
      <c r="D156" s="193">
        <v>8.0000000000000002E-3</v>
      </c>
    </row>
    <row r="157" spans="1:4" ht="13" x14ac:dyDescent="0.3">
      <c r="A157" s="191" t="s">
        <v>189</v>
      </c>
      <c r="B157" s="192">
        <v>1.23</v>
      </c>
      <c r="C157" s="192">
        <v>0.26</v>
      </c>
      <c r="D157" s="193">
        <v>8.0000000000000002E-3</v>
      </c>
    </row>
    <row r="158" spans="1:4" ht="30.75" customHeight="1" x14ac:dyDescent="0.3">
      <c r="A158" s="191" t="s">
        <v>190</v>
      </c>
      <c r="B158" s="192">
        <v>1.0900000000000001</v>
      </c>
      <c r="C158" s="192">
        <v>0.04</v>
      </c>
      <c r="D158" s="193">
        <v>8.0000000000000002E-3</v>
      </c>
    </row>
    <row r="159" spans="1:4" ht="13" x14ac:dyDescent="0.3">
      <c r="A159" s="191" t="s">
        <v>191</v>
      </c>
      <c r="B159" s="192">
        <v>0.54</v>
      </c>
      <c r="C159" s="192">
        <v>0.04</v>
      </c>
      <c r="D159" s="193">
        <v>8.0000000000000002E-3</v>
      </c>
    </row>
    <row r="160" spans="1:4" ht="13" x14ac:dyDescent="0.3">
      <c r="A160" s="191" t="s">
        <v>192</v>
      </c>
      <c r="B160" s="192">
        <v>0.27</v>
      </c>
      <c r="C160" s="192">
        <v>0.04</v>
      </c>
      <c r="D160" s="193">
        <v>8.0000000000000002E-3</v>
      </c>
    </row>
    <row r="161" spans="1:5" ht="13.5" thickBot="1" x14ac:dyDescent="0.35">
      <c r="A161" s="194" t="s">
        <v>193</v>
      </c>
      <c r="B161" s="195">
        <v>0.11</v>
      </c>
      <c r="C161" s="195">
        <v>0.04</v>
      </c>
      <c r="D161" s="196">
        <v>8.0000000000000002E-3</v>
      </c>
    </row>
    <row r="162" spans="1:5" ht="13" x14ac:dyDescent="0.3">
      <c r="A162" t="s">
        <v>194</v>
      </c>
      <c r="B162"/>
      <c r="C162"/>
      <c r="D162"/>
    </row>
    <row r="163" spans="1:5" ht="13" x14ac:dyDescent="0.3">
      <c r="A163" t="s">
        <v>169</v>
      </c>
      <c r="B163"/>
      <c r="C163"/>
      <c r="D163"/>
    </row>
    <row r="164" spans="1:5" ht="13" x14ac:dyDescent="0.3">
      <c r="A164" t="s">
        <v>147</v>
      </c>
      <c r="B164"/>
      <c r="C164"/>
      <c r="D164"/>
    </row>
    <row r="165" spans="1:5" ht="13" x14ac:dyDescent="0.3">
      <c r="A165" t="s">
        <v>148</v>
      </c>
      <c r="B165"/>
      <c r="C165"/>
      <c r="D165"/>
    </row>
    <row r="166" spans="1:5" ht="13" x14ac:dyDescent="0.3">
      <c r="A166" t="s">
        <v>195</v>
      </c>
      <c r="B166"/>
      <c r="C166"/>
      <c r="D166"/>
    </row>
    <row r="167" spans="1:5" ht="13" x14ac:dyDescent="0.3">
      <c r="A167" t="s">
        <v>196</v>
      </c>
      <c r="B167"/>
      <c r="C167"/>
      <c r="D167"/>
    </row>
    <row r="168" spans="1:5" ht="13" x14ac:dyDescent="0.3">
      <c r="A168" t="s">
        <v>197</v>
      </c>
      <c r="B168"/>
      <c r="C168"/>
      <c r="D168"/>
    </row>
    <row r="169" spans="1:5" ht="13" x14ac:dyDescent="0.3">
      <c r="A169" t="s">
        <v>198</v>
      </c>
      <c r="B169"/>
      <c r="C169"/>
      <c r="D169"/>
    </row>
    <row r="171" spans="1:5" ht="13.5" thickBot="1" x14ac:dyDescent="0.35">
      <c r="A171" s="197" t="s">
        <v>199</v>
      </c>
      <c r="B171"/>
      <c r="C171"/>
      <c r="D171"/>
      <c r="E171"/>
    </row>
    <row r="172" spans="1:5" ht="13" x14ac:dyDescent="0.3">
      <c r="A172" s="188" t="s">
        <v>122</v>
      </c>
      <c r="B172" s="189" t="s">
        <v>82</v>
      </c>
      <c r="C172" s="189" t="s">
        <v>173</v>
      </c>
      <c r="D172" s="190" t="s">
        <v>174</v>
      </c>
      <c r="E172"/>
    </row>
    <row r="173" spans="1:5" ht="13" x14ac:dyDescent="0.3">
      <c r="A173" s="191" t="s">
        <v>200</v>
      </c>
      <c r="B173" s="192">
        <v>53.2</v>
      </c>
      <c r="C173" s="192">
        <v>9.86</v>
      </c>
      <c r="D173" s="193">
        <v>9.0999999999999998E-2</v>
      </c>
      <c r="E173"/>
    </row>
    <row r="174" spans="1:5" ht="13" x14ac:dyDescent="0.3">
      <c r="A174" s="191" t="s">
        <v>134</v>
      </c>
      <c r="B174" s="192">
        <v>18.8</v>
      </c>
      <c r="C174" s="192">
        <v>3.68</v>
      </c>
      <c r="D174" s="193">
        <v>4.0000000000000001E-3</v>
      </c>
      <c r="E174"/>
    </row>
    <row r="175" spans="1:5" ht="13" x14ac:dyDescent="0.3">
      <c r="A175" s="191" t="s">
        <v>201</v>
      </c>
      <c r="B175" s="192">
        <v>0.88</v>
      </c>
      <c r="C175" s="192">
        <v>0.14000000000000001</v>
      </c>
      <c r="D175" s="193">
        <v>4.0000000000000001E-3</v>
      </c>
      <c r="E175"/>
    </row>
    <row r="176" spans="1:5" ht="13" x14ac:dyDescent="0.3">
      <c r="A176" s="191" t="s">
        <v>202</v>
      </c>
      <c r="B176" s="192">
        <v>0.44</v>
      </c>
      <c r="C176" s="192">
        <v>0.14000000000000001</v>
      </c>
      <c r="D176" s="193">
        <v>4.0000000000000001E-3</v>
      </c>
      <c r="E176"/>
    </row>
    <row r="177" spans="1:5" ht="13" x14ac:dyDescent="0.3">
      <c r="A177" s="191" t="s">
        <v>203</v>
      </c>
      <c r="B177" s="192">
        <v>0.22</v>
      </c>
      <c r="C177" s="192">
        <v>0.14000000000000001</v>
      </c>
      <c r="D177" s="193">
        <v>4.0000000000000001E-3</v>
      </c>
      <c r="E177"/>
    </row>
    <row r="178" spans="1:5" ht="13.5" thickBot="1" x14ac:dyDescent="0.35">
      <c r="A178" s="194" t="s">
        <v>204</v>
      </c>
      <c r="B178" s="195">
        <v>0.09</v>
      </c>
      <c r="C178" s="195">
        <v>0.14000000000000001</v>
      </c>
      <c r="D178" s="196">
        <v>4.0000000000000001E-3</v>
      </c>
      <c r="E178"/>
    </row>
    <row r="179" spans="1:5" ht="13" x14ac:dyDescent="0.3">
      <c r="A179" t="s">
        <v>194</v>
      </c>
      <c r="B179"/>
      <c r="C179"/>
      <c r="D179"/>
      <c r="E179"/>
    </row>
    <row r="180" spans="1:5" ht="13" x14ac:dyDescent="0.3">
      <c r="A180" t="s">
        <v>169</v>
      </c>
      <c r="B180"/>
      <c r="C180"/>
      <c r="D180"/>
      <c r="E180"/>
    </row>
    <row r="181" spans="1:5" ht="30.75" customHeight="1" x14ac:dyDescent="0.3">
      <c r="A181" t="s">
        <v>179</v>
      </c>
      <c r="B181"/>
      <c r="C181"/>
      <c r="D181"/>
      <c r="E181"/>
    </row>
    <row r="182" spans="1:5" ht="13" x14ac:dyDescent="0.3">
      <c r="A182" t="s">
        <v>180</v>
      </c>
      <c r="B182"/>
      <c r="C182"/>
      <c r="D182"/>
      <c r="E182"/>
    </row>
    <row r="183" spans="1:5" ht="13" x14ac:dyDescent="0.3">
      <c r="A183" t="s">
        <v>205</v>
      </c>
      <c r="B183"/>
      <c r="C183"/>
      <c r="D183"/>
      <c r="E183"/>
    </row>
    <row r="184" spans="1:5" ht="13" x14ac:dyDescent="0.3">
      <c r="A184" t="s">
        <v>206</v>
      </c>
      <c r="B184"/>
      <c r="C184"/>
      <c r="D184"/>
      <c r="E184"/>
    </row>
    <row r="185" spans="1:5" ht="13" x14ac:dyDescent="0.3">
      <c r="A185" t="s">
        <v>183</v>
      </c>
      <c r="B185"/>
      <c r="C185"/>
      <c r="D185"/>
      <c r="E185"/>
    </row>
    <row r="187" spans="1:5" ht="13" x14ac:dyDescent="0.3">
      <c r="A187" s="197" t="s">
        <v>207</v>
      </c>
      <c r="B187"/>
      <c r="C187"/>
      <c r="D187"/>
    </row>
    <row r="188" spans="1:5" ht="13" x14ac:dyDescent="0.3">
      <c r="A188" s="197" t="s">
        <v>208</v>
      </c>
      <c r="B188"/>
      <c r="C188"/>
      <c r="D188"/>
    </row>
    <row r="189" spans="1:5" ht="13" x14ac:dyDescent="0.3">
      <c r="A189" s="197" t="s">
        <v>209</v>
      </c>
      <c r="B189"/>
      <c r="C189"/>
      <c r="D189"/>
    </row>
    <row r="190" spans="1:5" ht="13.5" thickBot="1" x14ac:dyDescent="0.35">
      <c r="A190" s="197" t="s">
        <v>210</v>
      </c>
      <c r="B190"/>
      <c r="C190"/>
      <c r="D190"/>
    </row>
    <row r="191" spans="1:5" ht="13.5" thickBot="1" x14ac:dyDescent="0.35">
      <c r="A191" s="199" t="s">
        <v>211</v>
      </c>
      <c r="B191" s="200" t="s">
        <v>212</v>
      </c>
      <c r="C191" s="201" t="s">
        <v>213</v>
      </c>
    </row>
    <row r="192" spans="1:5" ht="13.15" customHeight="1" x14ac:dyDescent="0.3">
      <c r="A192" s="328" t="s">
        <v>214</v>
      </c>
      <c r="B192" s="202" t="s">
        <v>215</v>
      </c>
      <c r="C192" s="190">
        <v>0.54</v>
      </c>
    </row>
    <row r="193" spans="1:15" ht="13" x14ac:dyDescent="0.3">
      <c r="A193" s="329"/>
      <c r="B193" s="203" t="s">
        <v>216</v>
      </c>
      <c r="C193" s="193">
        <v>0.75</v>
      </c>
    </row>
    <row r="194" spans="1:15" ht="13" x14ac:dyDescent="0.3">
      <c r="A194" s="329"/>
      <c r="B194" s="203" t="s">
        <v>217</v>
      </c>
      <c r="C194" s="193">
        <v>0.9</v>
      </c>
    </row>
    <row r="195" spans="1:15" ht="13" x14ac:dyDescent="0.3">
      <c r="A195" s="329"/>
      <c r="B195" s="203" t="s">
        <v>218</v>
      </c>
      <c r="C195" s="193">
        <v>0.37</v>
      </c>
    </row>
    <row r="196" spans="1:15" ht="13" x14ac:dyDescent="0.3">
      <c r="A196" s="329"/>
      <c r="B196" s="203" t="s">
        <v>219</v>
      </c>
      <c r="C196" s="193">
        <v>0.34</v>
      </c>
      <c r="K196" s="204"/>
      <c r="L196" s="204"/>
      <c r="M196" s="204"/>
      <c r="N196" s="204"/>
      <c r="O196" s="204"/>
    </row>
    <row r="197" spans="1:15" ht="13" x14ac:dyDescent="0.3">
      <c r="A197" s="329"/>
      <c r="B197" s="203" t="s">
        <v>220</v>
      </c>
      <c r="C197" s="193">
        <v>0.37</v>
      </c>
      <c r="K197" s="204"/>
      <c r="L197" s="204"/>
      <c r="M197" s="204"/>
      <c r="N197" s="204"/>
      <c r="O197" s="204"/>
    </row>
    <row r="198" spans="1:15" ht="13" x14ac:dyDescent="0.3">
      <c r="A198" s="329"/>
      <c r="B198" s="203" t="s">
        <v>221</v>
      </c>
      <c r="C198" s="193">
        <v>0.34</v>
      </c>
      <c r="K198" s="204"/>
      <c r="L198" s="204"/>
      <c r="M198" s="204"/>
      <c r="N198" s="204"/>
      <c r="O198" s="204"/>
    </row>
    <row r="199" spans="1:15" ht="13" x14ac:dyDescent="0.3">
      <c r="A199" s="329"/>
      <c r="B199" s="203" t="s">
        <v>222</v>
      </c>
      <c r="C199" s="193">
        <v>0.36</v>
      </c>
      <c r="D199" s="204"/>
    </row>
    <row r="200" spans="1:15" s="204" customFormat="1" ht="13" x14ac:dyDescent="0.3">
      <c r="A200" s="329"/>
      <c r="B200" s="203" t="s">
        <v>223</v>
      </c>
      <c r="C200" s="193">
        <v>0.2</v>
      </c>
      <c r="K200" s="125"/>
      <c r="L200" s="125"/>
      <c r="M200" s="125"/>
      <c r="N200" s="125"/>
      <c r="O200" s="125"/>
    </row>
    <row r="201" spans="1:15" s="204" customFormat="1" ht="11.65" customHeight="1" x14ac:dyDescent="0.3">
      <c r="A201" s="329"/>
      <c r="B201" s="203" t="s">
        <v>224</v>
      </c>
      <c r="C201" s="193">
        <v>0.75</v>
      </c>
      <c r="K201" s="125"/>
      <c r="L201" s="125"/>
      <c r="M201" s="125"/>
      <c r="N201" s="125"/>
      <c r="O201" s="125"/>
    </row>
    <row r="202" spans="1:15" s="204" customFormat="1" ht="13" x14ac:dyDescent="0.3">
      <c r="A202" s="329"/>
      <c r="B202" s="203" t="s">
        <v>225</v>
      </c>
      <c r="C202" s="193">
        <v>0.34</v>
      </c>
      <c r="D202" s="125"/>
      <c r="K202" s="125"/>
      <c r="L202" s="125"/>
      <c r="M202" s="125"/>
      <c r="N202" s="125"/>
      <c r="O202" s="125"/>
    </row>
    <row r="203" spans="1:15" ht="13" x14ac:dyDescent="0.3">
      <c r="A203" s="329"/>
      <c r="B203" s="203" t="s">
        <v>226</v>
      </c>
      <c r="C203" s="193">
        <v>0.4</v>
      </c>
    </row>
    <row r="204" spans="1:15" ht="13" x14ac:dyDescent="0.3">
      <c r="A204" s="329"/>
      <c r="B204" s="203" t="s">
        <v>227</v>
      </c>
      <c r="C204" s="193">
        <v>0.2</v>
      </c>
    </row>
    <row r="205" spans="1:15" ht="26.5" thickBot="1" x14ac:dyDescent="0.35">
      <c r="A205" s="330"/>
      <c r="B205" s="205" t="s">
        <v>228</v>
      </c>
      <c r="C205" s="196">
        <v>0.34</v>
      </c>
    </row>
    <row r="206" spans="1:15" ht="13" x14ac:dyDescent="0.3">
      <c r="A206" s="333" t="s">
        <v>229</v>
      </c>
      <c r="B206" s="202" t="s">
        <v>230</v>
      </c>
      <c r="C206" s="190">
        <v>0.43</v>
      </c>
    </row>
    <row r="207" spans="1:15" ht="13" x14ac:dyDescent="0.3">
      <c r="A207" s="334"/>
      <c r="B207" s="203" t="s">
        <v>231</v>
      </c>
      <c r="C207" s="193">
        <v>0.7</v>
      </c>
    </row>
    <row r="208" spans="1:15" ht="13" x14ac:dyDescent="0.3">
      <c r="A208" s="334"/>
      <c r="B208" s="206" t="s">
        <v>232</v>
      </c>
      <c r="C208" s="193">
        <v>0.57999999999999996</v>
      </c>
    </row>
    <row r="209" spans="1:3" ht="13" x14ac:dyDescent="0.3">
      <c r="A209" s="334"/>
      <c r="B209" s="203" t="s">
        <v>233</v>
      </c>
      <c r="C209" s="193">
        <v>0.7</v>
      </c>
    </row>
    <row r="210" spans="1:3" ht="10.4" customHeight="1" x14ac:dyDescent="0.3">
      <c r="A210" s="334"/>
      <c r="B210" s="203" t="s">
        <v>234</v>
      </c>
      <c r="C210" s="193">
        <v>0.73</v>
      </c>
    </row>
    <row r="211" spans="1:3" ht="13" x14ac:dyDescent="0.3">
      <c r="A211" s="334"/>
      <c r="B211" s="203" t="s">
        <v>235</v>
      </c>
      <c r="C211" s="193">
        <v>0.74</v>
      </c>
    </row>
    <row r="212" spans="1:3" ht="13" x14ac:dyDescent="0.3">
      <c r="A212" s="334"/>
      <c r="B212" s="203" t="s">
        <v>236</v>
      </c>
      <c r="C212" s="193">
        <v>0.48</v>
      </c>
    </row>
    <row r="213" spans="1:3" ht="13" x14ac:dyDescent="0.3">
      <c r="A213" s="334"/>
      <c r="B213" s="203" t="s">
        <v>237</v>
      </c>
      <c r="C213" s="193">
        <v>0.65</v>
      </c>
    </row>
    <row r="214" spans="1:3" ht="13" x14ac:dyDescent="0.3">
      <c r="A214" s="334"/>
      <c r="B214" s="206" t="s">
        <v>238</v>
      </c>
      <c r="C214" s="193">
        <v>0.4</v>
      </c>
    </row>
    <row r="215" spans="1:3" ht="13" x14ac:dyDescent="0.3">
      <c r="A215" s="334"/>
      <c r="B215" s="206" t="s">
        <v>239</v>
      </c>
      <c r="C215" s="193">
        <v>0.5</v>
      </c>
    </row>
    <row r="216" spans="1:3" ht="13" x14ac:dyDescent="0.3">
      <c r="A216" s="334"/>
      <c r="B216" s="206" t="s">
        <v>240</v>
      </c>
      <c r="C216" s="193">
        <v>0.55000000000000004</v>
      </c>
    </row>
    <row r="217" spans="1:3" ht="13" x14ac:dyDescent="0.3">
      <c r="A217" s="334"/>
      <c r="B217" s="206" t="s">
        <v>241</v>
      </c>
      <c r="C217" s="193">
        <v>0.78</v>
      </c>
    </row>
    <row r="218" spans="1:3" ht="13.5" thickBot="1" x14ac:dyDescent="0.35">
      <c r="A218" s="335"/>
      <c r="B218" s="205" t="s">
        <v>242</v>
      </c>
      <c r="C218" s="196">
        <v>0.51</v>
      </c>
    </row>
    <row r="219" spans="1:3" ht="13" x14ac:dyDescent="0.3">
      <c r="A219" s="328" t="s">
        <v>243</v>
      </c>
      <c r="B219" s="207" t="s">
        <v>244</v>
      </c>
      <c r="C219" s="190">
        <v>0.48</v>
      </c>
    </row>
    <row r="220" spans="1:3" ht="11.65" customHeight="1" x14ac:dyDescent="0.3">
      <c r="A220" s="329"/>
      <c r="B220" s="206" t="s">
        <v>245</v>
      </c>
      <c r="C220" s="193">
        <v>0.5</v>
      </c>
    </row>
    <row r="221" spans="1:3" ht="10.15" customHeight="1" x14ac:dyDescent="0.3">
      <c r="A221" s="329"/>
      <c r="B221" s="206" t="s">
        <v>246</v>
      </c>
      <c r="C221" s="193">
        <v>0.56000000000000005</v>
      </c>
    </row>
    <row r="222" spans="1:3" ht="9.4" customHeight="1" x14ac:dyDescent="0.3">
      <c r="A222" s="329"/>
      <c r="B222" s="206" t="s">
        <v>247</v>
      </c>
      <c r="C222" s="193">
        <v>0.73</v>
      </c>
    </row>
    <row r="223" spans="1:3" ht="13" x14ac:dyDescent="0.3">
      <c r="A223" s="329"/>
      <c r="B223" s="203" t="s">
        <v>248</v>
      </c>
      <c r="C223" s="193">
        <v>0.74</v>
      </c>
    </row>
    <row r="224" spans="1:3" ht="13" x14ac:dyDescent="0.3">
      <c r="A224" s="329"/>
      <c r="B224" s="206" t="s">
        <v>249</v>
      </c>
      <c r="C224" s="193">
        <v>0.28999999999999998</v>
      </c>
    </row>
    <row r="225" spans="1:3" ht="13" x14ac:dyDescent="0.3">
      <c r="A225" s="329"/>
      <c r="B225" s="206" t="s">
        <v>250</v>
      </c>
      <c r="C225" s="193">
        <v>0.43</v>
      </c>
    </row>
    <row r="226" spans="1:3" ht="15" customHeight="1" x14ac:dyDescent="0.3">
      <c r="A226" s="329"/>
      <c r="B226" s="206" t="s">
        <v>251</v>
      </c>
      <c r="C226" s="193">
        <v>0.78</v>
      </c>
    </row>
    <row r="227" spans="1:3" ht="13" x14ac:dyDescent="0.3">
      <c r="A227" s="329"/>
      <c r="B227" s="206" t="s">
        <v>252</v>
      </c>
      <c r="C227" s="193">
        <v>0.38</v>
      </c>
    </row>
    <row r="228" spans="1:3" ht="13.5" thickBot="1" x14ac:dyDescent="0.35">
      <c r="A228" s="330"/>
      <c r="B228" s="208" t="s">
        <v>253</v>
      </c>
      <c r="C228" s="196">
        <v>0.41</v>
      </c>
    </row>
    <row r="229" spans="1:3" ht="13" x14ac:dyDescent="0.3">
      <c r="A229" s="328" t="s">
        <v>243</v>
      </c>
      <c r="B229" s="207" t="s">
        <v>254</v>
      </c>
      <c r="C229" s="190">
        <v>0.44</v>
      </c>
    </row>
    <row r="230" spans="1:3" ht="13" x14ac:dyDescent="0.3">
      <c r="A230" s="329"/>
      <c r="B230" s="206" t="s">
        <v>255</v>
      </c>
      <c r="C230" s="193">
        <v>0.38</v>
      </c>
    </row>
    <row r="231" spans="1:3" ht="13" x14ac:dyDescent="0.3">
      <c r="A231" s="329"/>
      <c r="B231" s="206" t="s">
        <v>256</v>
      </c>
      <c r="C231" s="193">
        <v>0.42</v>
      </c>
    </row>
    <row r="232" spans="1:3" ht="13" x14ac:dyDescent="0.3">
      <c r="A232" s="329"/>
      <c r="B232" s="203" t="s">
        <v>257</v>
      </c>
      <c r="C232" s="193">
        <v>0.36</v>
      </c>
    </row>
    <row r="233" spans="1:3" ht="13" x14ac:dyDescent="0.3">
      <c r="A233" s="329"/>
      <c r="B233" s="203" t="s">
        <v>258</v>
      </c>
      <c r="C233" s="193">
        <v>0.3</v>
      </c>
    </row>
    <row r="234" spans="1:3" ht="13" x14ac:dyDescent="0.3">
      <c r="A234" s="329"/>
      <c r="B234" s="206" t="s">
        <v>259</v>
      </c>
      <c r="C234" s="193">
        <v>0.38</v>
      </c>
    </row>
    <row r="235" spans="1:3" ht="16.149999999999999" customHeight="1" x14ac:dyDescent="0.3">
      <c r="A235" s="329"/>
      <c r="B235" s="203" t="s">
        <v>260</v>
      </c>
      <c r="C235" s="193">
        <v>0.4</v>
      </c>
    </row>
    <row r="236" spans="1:3" ht="13" x14ac:dyDescent="0.3">
      <c r="A236" s="329"/>
      <c r="B236" s="203" t="s">
        <v>261</v>
      </c>
      <c r="C236" s="193">
        <v>0.4</v>
      </c>
    </row>
    <row r="237" spans="1:3" ht="13" x14ac:dyDescent="0.3">
      <c r="A237" s="329"/>
      <c r="B237" s="203" t="s">
        <v>262</v>
      </c>
      <c r="C237" s="193">
        <v>0.36</v>
      </c>
    </row>
    <row r="238" spans="1:3" ht="13" x14ac:dyDescent="0.3">
      <c r="A238" s="329"/>
      <c r="B238" s="206" t="s">
        <v>263</v>
      </c>
      <c r="C238" s="193">
        <v>0.48</v>
      </c>
    </row>
    <row r="239" spans="1:3" ht="13" x14ac:dyDescent="0.3">
      <c r="A239" s="329"/>
      <c r="B239" s="203" t="s">
        <v>264</v>
      </c>
      <c r="C239" s="193">
        <v>0.78</v>
      </c>
    </row>
    <row r="240" spans="1:3" ht="13" x14ac:dyDescent="0.3">
      <c r="A240" s="329"/>
      <c r="B240" s="203" t="s">
        <v>265</v>
      </c>
      <c r="C240" s="193">
        <v>0.37</v>
      </c>
    </row>
    <row r="241" spans="1:3" ht="13" x14ac:dyDescent="0.3">
      <c r="A241" s="329"/>
      <c r="B241" s="203" t="s">
        <v>266</v>
      </c>
      <c r="C241" s="193">
        <v>0.3</v>
      </c>
    </row>
    <row r="242" spans="1:3" ht="9" customHeight="1" x14ac:dyDescent="0.3">
      <c r="A242" s="329"/>
      <c r="B242" s="203" t="s">
        <v>267</v>
      </c>
      <c r="C242" s="193">
        <v>0.37</v>
      </c>
    </row>
    <row r="243" spans="1:3" ht="13" x14ac:dyDescent="0.3">
      <c r="A243" s="329"/>
      <c r="B243" s="206" t="s">
        <v>268</v>
      </c>
      <c r="C243" s="193">
        <v>0.5</v>
      </c>
    </row>
    <row r="244" spans="1:3" ht="13" x14ac:dyDescent="0.3">
      <c r="A244" s="329"/>
      <c r="B244" s="206" t="s">
        <v>269</v>
      </c>
      <c r="C244" s="193">
        <v>0.45</v>
      </c>
    </row>
    <row r="245" spans="1:3" ht="15.4" customHeight="1" thickBot="1" x14ac:dyDescent="0.35">
      <c r="A245" s="330"/>
      <c r="B245" s="205" t="s">
        <v>270</v>
      </c>
      <c r="C245" s="196">
        <v>0.42</v>
      </c>
    </row>
    <row r="246" spans="1:3" ht="13" x14ac:dyDescent="0.3">
      <c r="A246" s="328" t="s">
        <v>271</v>
      </c>
      <c r="B246" s="207" t="s">
        <v>272</v>
      </c>
      <c r="C246" s="190">
        <v>0.31</v>
      </c>
    </row>
    <row r="247" spans="1:3" ht="13" x14ac:dyDescent="0.3">
      <c r="A247" s="329"/>
      <c r="B247" s="206" t="s">
        <v>273</v>
      </c>
      <c r="C247" s="193">
        <v>0.2</v>
      </c>
    </row>
    <row r="248" spans="1:3" ht="13" x14ac:dyDescent="0.3">
      <c r="A248" s="329"/>
      <c r="B248" s="203" t="s">
        <v>274</v>
      </c>
      <c r="C248" s="193">
        <v>0.46</v>
      </c>
    </row>
    <row r="249" spans="1:3" ht="13.15" customHeight="1" x14ac:dyDescent="0.3">
      <c r="A249" s="329"/>
      <c r="B249" s="203" t="s">
        <v>275</v>
      </c>
      <c r="C249" s="193">
        <v>0.34</v>
      </c>
    </row>
    <row r="250" spans="1:3" ht="15.4" customHeight="1" thickBot="1" x14ac:dyDescent="0.35">
      <c r="A250" s="330"/>
      <c r="B250" s="205" t="s">
        <v>276</v>
      </c>
      <c r="C250" s="196">
        <v>0.4</v>
      </c>
    </row>
    <row r="251" spans="1:3" ht="13" x14ac:dyDescent="0.3">
      <c r="A251" s="328" t="s">
        <v>277</v>
      </c>
      <c r="B251" s="202" t="s">
        <v>278</v>
      </c>
      <c r="C251" s="190">
        <v>0.71</v>
      </c>
    </row>
    <row r="252" spans="1:3" ht="13.5" thickBot="1" x14ac:dyDescent="0.35">
      <c r="A252" s="330"/>
      <c r="B252" s="208" t="s">
        <v>279</v>
      </c>
      <c r="C252" s="196">
        <v>0.74</v>
      </c>
    </row>
    <row r="253" spans="1:3" ht="13" x14ac:dyDescent="0.3">
      <c r="A253" s="328" t="s">
        <v>280</v>
      </c>
      <c r="B253" s="207" t="s">
        <v>281</v>
      </c>
      <c r="C253" s="190">
        <v>0.5</v>
      </c>
    </row>
    <row r="254" spans="1:3" ht="13" x14ac:dyDescent="0.3">
      <c r="A254" s="329"/>
      <c r="B254" s="206" t="s">
        <v>282</v>
      </c>
      <c r="C254" s="193">
        <v>0.6</v>
      </c>
    </row>
    <row r="255" spans="1:3" ht="13" x14ac:dyDescent="0.3">
      <c r="A255" s="329"/>
      <c r="B255" s="206" t="s">
        <v>283</v>
      </c>
      <c r="C255" s="193">
        <v>0.6</v>
      </c>
    </row>
    <row r="256" spans="1:3" ht="10.9" customHeight="1" x14ac:dyDescent="0.3">
      <c r="A256" s="329"/>
      <c r="B256" s="206" t="s">
        <v>284</v>
      </c>
      <c r="C256" s="193">
        <v>0.5</v>
      </c>
    </row>
    <row r="257" spans="1:9" ht="26.5" thickBot="1" x14ac:dyDescent="0.35">
      <c r="A257" s="330"/>
      <c r="B257" s="208" t="s">
        <v>285</v>
      </c>
      <c r="C257" s="196">
        <v>0.6</v>
      </c>
    </row>
    <row r="258" spans="1:9" ht="26" x14ac:dyDescent="0.3">
      <c r="A258" s="328" t="s">
        <v>286</v>
      </c>
      <c r="B258" s="207" t="s">
        <v>287</v>
      </c>
      <c r="C258" s="190">
        <v>0.59</v>
      </c>
    </row>
    <row r="259" spans="1:9" ht="13" x14ac:dyDescent="0.3">
      <c r="A259" s="329"/>
      <c r="B259" s="206" t="s">
        <v>249</v>
      </c>
      <c r="C259" s="193">
        <v>0.2</v>
      </c>
    </row>
    <row r="260" spans="1:9" ht="13" x14ac:dyDescent="0.3">
      <c r="A260" s="329"/>
      <c r="B260" s="206" t="s">
        <v>252</v>
      </c>
      <c r="C260" s="193">
        <v>0.55000000000000004</v>
      </c>
    </row>
    <row r="261" spans="1:9" ht="13" x14ac:dyDescent="0.3">
      <c r="A261" s="329"/>
      <c r="B261" s="206" t="s">
        <v>273</v>
      </c>
      <c r="C261" s="193">
        <v>0.3</v>
      </c>
    </row>
    <row r="262" spans="1:9" ht="26" x14ac:dyDescent="0.3">
      <c r="A262" s="329"/>
      <c r="B262" s="206" t="s">
        <v>288</v>
      </c>
      <c r="C262" s="193">
        <v>0.51</v>
      </c>
    </row>
    <row r="263" spans="1:9" ht="13" x14ac:dyDescent="0.3">
      <c r="A263" s="329"/>
      <c r="B263" s="206" t="s">
        <v>289</v>
      </c>
      <c r="C263" s="193">
        <v>0.68</v>
      </c>
    </row>
    <row r="264" spans="1:9" ht="30.75" customHeight="1" x14ac:dyDescent="0.3">
      <c r="A264" s="329"/>
      <c r="B264" s="206" t="s">
        <v>267</v>
      </c>
      <c r="C264" s="193">
        <v>0.55000000000000004</v>
      </c>
    </row>
    <row r="265" spans="1:9" ht="19.149999999999999" customHeight="1" thickBot="1" x14ac:dyDescent="0.35">
      <c r="A265" s="330"/>
      <c r="B265" s="208" t="s">
        <v>290</v>
      </c>
      <c r="C265" s="196">
        <v>0.39</v>
      </c>
    </row>
    <row r="266" spans="1:9" ht="13.5" thickBot="1" x14ac:dyDescent="0.35">
      <c r="A266" s="209" t="s">
        <v>291</v>
      </c>
      <c r="B266" s="210" t="s">
        <v>292</v>
      </c>
      <c r="C266" s="211">
        <v>0.43</v>
      </c>
    </row>
    <row r="268" spans="1:9" ht="13" x14ac:dyDescent="0.3">
      <c r="A268" s="197" t="s">
        <v>293</v>
      </c>
      <c r="B268" s="197"/>
      <c r="C268" s="197"/>
      <c r="D268"/>
      <c r="E268"/>
      <c r="F268"/>
      <c r="G268"/>
      <c r="H268"/>
      <c r="I268"/>
    </row>
    <row r="269" spans="1:9" ht="13" x14ac:dyDescent="0.3">
      <c r="A269" s="197" t="s">
        <v>294</v>
      </c>
      <c r="B269" s="197"/>
      <c r="C269" s="197"/>
      <c r="D269"/>
      <c r="E269"/>
      <c r="F269"/>
      <c r="G269"/>
      <c r="H269"/>
      <c r="I269"/>
    </row>
    <row r="270" spans="1:9" ht="13.5" thickBot="1" x14ac:dyDescent="0.35">
      <c r="A270" s="197" t="s">
        <v>295</v>
      </c>
      <c r="B270" s="197"/>
      <c r="C270" s="197"/>
      <c r="D270"/>
      <c r="E270"/>
      <c r="F270"/>
      <c r="G270"/>
      <c r="H270"/>
      <c r="I270"/>
    </row>
    <row r="271" spans="1:9" ht="13" x14ac:dyDescent="0.3">
      <c r="A271" s="212" t="s">
        <v>296</v>
      </c>
      <c r="B271" s="213" t="s">
        <v>297</v>
      </c>
      <c r="C271" s="213" t="s">
        <v>82</v>
      </c>
      <c r="D271" s="213"/>
      <c r="E271" s="213" t="s">
        <v>81</v>
      </c>
      <c r="F271" s="213"/>
      <c r="G271" s="213" t="s">
        <v>103</v>
      </c>
      <c r="H271" s="213"/>
      <c r="I271" s="214"/>
    </row>
    <row r="272" spans="1:9" ht="13" x14ac:dyDescent="0.3">
      <c r="A272" s="198"/>
      <c r="B272" s="215"/>
      <c r="C272" s="215" t="s">
        <v>298</v>
      </c>
      <c r="D272" s="215" t="s">
        <v>299</v>
      </c>
      <c r="E272" s="215" t="s">
        <v>298</v>
      </c>
      <c r="F272" s="215" t="s">
        <v>299</v>
      </c>
      <c r="G272" s="215" t="s">
        <v>298</v>
      </c>
      <c r="H272" s="215" t="s">
        <v>299</v>
      </c>
      <c r="I272" s="216"/>
    </row>
    <row r="273" spans="1:9" ht="13" x14ac:dyDescent="0.3">
      <c r="A273" s="337" t="s">
        <v>300</v>
      </c>
      <c r="B273" s="215" t="s">
        <v>301</v>
      </c>
      <c r="C273" s="215">
        <v>6.51</v>
      </c>
      <c r="D273" s="215">
        <v>9.7999999999999997E-5</v>
      </c>
      <c r="E273" s="215">
        <v>1.68</v>
      </c>
      <c r="F273" s="215">
        <v>2.1000000000000001E-4</v>
      </c>
      <c r="G273" s="215">
        <v>0.54700000000000004</v>
      </c>
      <c r="H273" s="215">
        <v>4.2400000000000001E-5</v>
      </c>
      <c r="I273" s="216"/>
    </row>
    <row r="274" spans="1:9" ht="13" x14ac:dyDescent="0.3">
      <c r="A274" s="338"/>
      <c r="B274" s="215" t="s">
        <v>302</v>
      </c>
      <c r="C274" s="215">
        <v>6.42</v>
      </c>
      <c r="D274" s="215">
        <v>9.7E-5</v>
      </c>
      <c r="E274" s="215">
        <v>1.64</v>
      </c>
      <c r="F274" s="215">
        <v>2.1000000000000001E-4</v>
      </c>
      <c r="G274" s="215">
        <v>0.54700000000000004</v>
      </c>
      <c r="H274" s="215">
        <v>4.2400000000000001E-5</v>
      </c>
      <c r="I274" s="216"/>
    </row>
    <row r="275" spans="1:9" ht="13" x14ac:dyDescent="0.3">
      <c r="A275" s="337" t="s">
        <v>303</v>
      </c>
      <c r="B275" s="215" t="s">
        <v>301</v>
      </c>
      <c r="C275" s="215">
        <v>12.09</v>
      </c>
      <c r="D275" s="215">
        <v>2.7999999999999998E-4</v>
      </c>
      <c r="E275" s="215">
        <v>1.31</v>
      </c>
      <c r="F275" s="215">
        <v>6.0999999999999999E-5</v>
      </c>
      <c r="G275" s="215">
        <v>0.60499999999999998</v>
      </c>
      <c r="H275" s="215">
        <v>4.3999999999999999E-5</v>
      </c>
      <c r="I275" s="216"/>
    </row>
    <row r="276" spans="1:9" ht="13" x14ac:dyDescent="0.3">
      <c r="A276" s="338"/>
      <c r="B276" s="215" t="s">
        <v>302</v>
      </c>
      <c r="C276" s="215">
        <v>8.14</v>
      </c>
      <c r="D276" s="215">
        <v>1.9000000000000001E-4</v>
      </c>
      <c r="E276" s="215">
        <v>0.9</v>
      </c>
      <c r="F276" s="215">
        <v>4.1999999999999998E-5</v>
      </c>
      <c r="G276" s="215">
        <v>0.497</v>
      </c>
      <c r="H276" s="215">
        <v>3.6100000000000003E-5</v>
      </c>
      <c r="I276" s="216"/>
    </row>
    <row r="277" spans="1:9" ht="13" x14ac:dyDescent="0.3">
      <c r="A277" s="337" t="s">
        <v>304</v>
      </c>
      <c r="B277" s="215" t="s">
        <v>305</v>
      </c>
      <c r="C277" s="215">
        <v>13.02</v>
      </c>
      <c r="D277" s="215">
        <v>2.9999999999999997E-4</v>
      </c>
      <c r="E277" s="215">
        <v>1.2</v>
      </c>
      <c r="F277" s="215">
        <v>5.5999999999999999E-5</v>
      </c>
      <c r="G277" s="215">
        <v>0.55400000000000005</v>
      </c>
      <c r="H277" s="215">
        <v>4.0299999999999997E-5</v>
      </c>
      <c r="I277" s="216"/>
    </row>
    <row r="278" spans="1:9" ht="13" x14ac:dyDescent="0.3">
      <c r="A278" s="339"/>
      <c r="B278" s="215" t="s">
        <v>306</v>
      </c>
      <c r="C278" s="215">
        <v>11.16</v>
      </c>
      <c r="D278" s="215">
        <v>2.5999999999999998E-4</v>
      </c>
      <c r="E278" s="215">
        <v>0.91</v>
      </c>
      <c r="F278" s="215">
        <v>4.1999999999999998E-5</v>
      </c>
      <c r="G278" s="215">
        <v>0.39600000000000002</v>
      </c>
      <c r="H278" s="215">
        <v>2.8799999999999999E-5</v>
      </c>
      <c r="I278" s="216"/>
    </row>
    <row r="279" spans="1:9" ht="13" x14ac:dyDescent="0.3">
      <c r="A279" s="339"/>
      <c r="B279" s="215" t="s">
        <v>307</v>
      </c>
      <c r="C279" s="215">
        <v>10.23</v>
      </c>
      <c r="D279" s="215">
        <v>2.4000000000000001E-4</v>
      </c>
      <c r="E279" s="215">
        <v>0.8</v>
      </c>
      <c r="F279" s="215">
        <v>3.6999999999999998E-5</v>
      </c>
      <c r="G279" s="215">
        <v>0.39600000000000002</v>
      </c>
      <c r="H279" s="215">
        <v>2.8799999999999999E-5</v>
      </c>
      <c r="I279" s="216"/>
    </row>
    <row r="280" spans="1:9" ht="13" x14ac:dyDescent="0.3">
      <c r="A280" s="338"/>
      <c r="B280" s="215" t="s">
        <v>302</v>
      </c>
      <c r="C280" s="215">
        <v>7.6</v>
      </c>
      <c r="D280" s="215">
        <v>1.8000000000000001E-4</v>
      </c>
      <c r="E280" s="215">
        <v>0.62</v>
      </c>
      <c r="F280" s="215">
        <v>2.9E-5</v>
      </c>
      <c r="G280" s="215">
        <v>0.27400000000000002</v>
      </c>
      <c r="H280" s="215">
        <v>1.9899999999999999E-5</v>
      </c>
      <c r="I280" s="216"/>
    </row>
    <row r="281" spans="1:9" ht="13" x14ac:dyDescent="0.3">
      <c r="A281" s="337" t="s">
        <v>300</v>
      </c>
      <c r="B281" s="215">
        <v>1</v>
      </c>
      <c r="C281" s="215">
        <v>5.26</v>
      </c>
      <c r="D281" s="215">
        <v>9.7999999999999997E-5</v>
      </c>
      <c r="E281" s="215">
        <v>1.32</v>
      </c>
      <c r="F281" s="215">
        <v>1.7000000000000001E-4</v>
      </c>
      <c r="G281" s="215">
        <v>0.48</v>
      </c>
      <c r="H281" s="215">
        <v>3.7200000000000003E-5</v>
      </c>
      <c r="I281" s="216"/>
    </row>
    <row r="282" spans="1:9" ht="13" x14ac:dyDescent="0.3">
      <c r="A282" s="339"/>
      <c r="B282" s="215">
        <v>2</v>
      </c>
      <c r="C282" s="215">
        <v>4.63</v>
      </c>
      <c r="D282" s="215">
        <v>9.2999999999999997E-5</v>
      </c>
      <c r="E282" s="215">
        <v>0.22</v>
      </c>
      <c r="F282" s="215">
        <v>5.0000000000000002E-5</v>
      </c>
      <c r="G282" s="215">
        <v>0.28000000000000003</v>
      </c>
      <c r="H282" s="215">
        <v>2.1800000000000001E-5</v>
      </c>
      <c r="I282" s="216"/>
    </row>
    <row r="283" spans="1:9" ht="13" x14ac:dyDescent="0.3">
      <c r="A283" s="339"/>
      <c r="B283" s="215" t="s">
        <v>308</v>
      </c>
      <c r="C283" s="215">
        <v>4.55</v>
      </c>
      <c r="D283" s="215">
        <v>9.5000000000000005E-5</v>
      </c>
      <c r="E283" s="215">
        <v>0.09</v>
      </c>
      <c r="F283" s="215">
        <v>3.6000000000000001E-5</v>
      </c>
      <c r="G283" s="215">
        <v>0.128</v>
      </c>
      <c r="H283" s="215">
        <v>9.5999999999999996E-6</v>
      </c>
      <c r="I283" s="216"/>
    </row>
    <row r="284" spans="1:9" ht="13" x14ac:dyDescent="0.3">
      <c r="A284" s="338"/>
      <c r="B284" s="215" t="s">
        <v>309</v>
      </c>
      <c r="C284" s="215">
        <v>2.75</v>
      </c>
      <c r="D284" s="215">
        <v>5.7000000000000003E-5</v>
      </c>
      <c r="E284" s="215">
        <v>0.09</v>
      </c>
      <c r="F284" s="215">
        <v>3.6000000000000001E-5</v>
      </c>
      <c r="G284" s="215">
        <v>8.9999999999999993E-3</v>
      </c>
      <c r="H284" s="215">
        <v>9.9999999999999995E-7</v>
      </c>
      <c r="I284" s="216"/>
    </row>
    <row r="285" spans="1:9" ht="13" x14ac:dyDescent="0.3">
      <c r="A285" s="337" t="s">
        <v>310</v>
      </c>
      <c r="B285" s="215">
        <v>1</v>
      </c>
      <c r="C285" s="215">
        <v>6.54</v>
      </c>
      <c r="D285" s="215">
        <v>1.4999999999999999E-4</v>
      </c>
      <c r="E285" s="215">
        <v>0.9</v>
      </c>
      <c r="F285" s="215">
        <v>4.1999999999999998E-5</v>
      </c>
      <c r="G285" s="215">
        <v>0.55200000000000005</v>
      </c>
      <c r="H285" s="215">
        <v>4.0200000000000001E-5</v>
      </c>
      <c r="I285" s="216"/>
    </row>
    <row r="286" spans="1:9" ht="13" x14ac:dyDescent="0.3">
      <c r="A286" s="339"/>
      <c r="B286" s="215">
        <v>2</v>
      </c>
      <c r="C286" s="215">
        <v>4.75</v>
      </c>
      <c r="D286" s="215">
        <v>7.1000000000000005E-5</v>
      </c>
      <c r="E286" s="215">
        <v>0.17</v>
      </c>
      <c r="F286" s="215">
        <v>2.5000000000000001E-5</v>
      </c>
      <c r="G286" s="215">
        <v>0.192</v>
      </c>
      <c r="H286" s="215">
        <v>1.4100000000000001E-5</v>
      </c>
      <c r="I286" s="216"/>
    </row>
    <row r="287" spans="1:9" ht="13" x14ac:dyDescent="0.3">
      <c r="A287" s="339"/>
      <c r="B287" s="215" t="s">
        <v>311</v>
      </c>
      <c r="C287" s="215">
        <v>2.74</v>
      </c>
      <c r="D287" s="215">
        <v>3.6000000000000001E-5</v>
      </c>
      <c r="E287" s="215">
        <v>0.09</v>
      </c>
      <c r="F287" s="215">
        <v>2.3E-5</v>
      </c>
      <c r="G287" s="215">
        <v>0.192</v>
      </c>
      <c r="H287" s="215">
        <v>1.4100000000000001E-5</v>
      </c>
      <c r="I287" s="216"/>
    </row>
    <row r="288" spans="1:9" ht="13" x14ac:dyDescent="0.3">
      <c r="A288" s="339"/>
      <c r="B288" s="215" t="s">
        <v>308</v>
      </c>
      <c r="C288" s="215">
        <v>2.74</v>
      </c>
      <c r="D288" s="215">
        <v>3.6000000000000001E-5</v>
      </c>
      <c r="E288" s="215">
        <v>0.09</v>
      </c>
      <c r="F288" s="215">
        <v>2.3E-5</v>
      </c>
      <c r="G288" s="215">
        <v>0.112</v>
      </c>
      <c r="H288" s="215">
        <v>7.9999999999999996E-6</v>
      </c>
      <c r="I288" s="216"/>
    </row>
    <row r="289" spans="1:9" ht="13" x14ac:dyDescent="0.3">
      <c r="A289" s="338"/>
      <c r="B289" s="215" t="s">
        <v>309</v>
      </c>
      <c r="C289" s="215">
        <v>2.74</v>
      </c>
      <c r="D289" s="215">
        <v>3.6000000000000001E-5</v>
      </c>
      <c r="E289" s="215">
        <v>0.09</v>
      </c>
      <c r="F289" s="215">
        <v>2.3E-5</v>
      </c>
      <c r="G289" s="215">
        <v>8.9999999999999993E-3</v>
      </c>
      <c r="H289" s="215">
        <v>8.9999999999999996E-7</v>
      </c>
      <c r="I289" s="216"/>
    </row>
    <row r="290" spans="1:9" ht="13" x14ac:dyDescent="0.3">
      <c r="A290" s="337" t="s">
        <v>312</v>
      </c>
      <c r="B290" s="215">
        <v>1</v>
      </c>
      <c r="C290" s="215">
        <v>6.54</v>
      </c>
      <c r="D290" s="215">
        <v>1.4999999999999999E-4</v>
      </c>
      <c r="E290" s="215">
        <v>0.9</v>
      </c>
      <c r="F290" s="215">
        <v>4.1999999999999998E-5</v>
      </c>
      <c r="G290" s="215">
        <v>0.55200000000000005</v>
      </c>
      <c r="H290" s="215">
        <v>4.0200000000000001E-5</v>
      </c>
      <c r="I290" s="216"/>
    </row>
    <row r="291" spans="1:9" ht="13" x14ac:dyDescent="0.3">
      <c r="A291" s="339"/>
      <c r="B291" s="215">
        <v>2</v>
      </c>
      <c r="C291" s="215">
        <v>4.75</v>
      </c>
      <c r="D291" s="215">
        <v>7.1000000000000005E-5</v>
      </c>
      <c r="E291" s="215">
        <v>0.17</v>
      </c>
      <c r="F291" s="215">
        <v>2.5000000000000001E-5</v>
      </c>
      <c r="G291" s="215">
        <v>0.192</v>
      </c>
      <c r="H291" s="215">
        <v>1.4100000000000001E-5</v>
      </c>
      <c r="I291" s="216"/>
    </row>
    <row r="292" spans="1:9" ht="13" x14ac:dyDescent="0.3">
      <c r="A292" s="339"/>
      <c r="B292" s="215">
        <v>3</v>
      </c>
      <c r="C292" s="215">
        <v>2.74</v>
      </c>
      <c r="D292" s="215">
        <v>3.6000000000000001E-5</v>
      </c>
      <c r="E292" s="215">
        <v>0.09</v>
      </c>
      <c r="F292" s="215">
        <v>2.3E-5</v>
      </c>
      <c r="G292" s="215">
        <v>0.112</v>
      </c>
      <c r="H292" s="215">
        <v>7.9999999999999996E-6</v>
      </c>
      <c r="I292" s="216"/>
    </row>
    <row r="293" spans="1:9" ht="13" x14ac:dyDescent="0.3">
      <c r="A293" s="339"/>
      <c r="B293" s="215" t="s">
        <v>313</v>
      </c>
      <c r="C293" s="215">
        <v>2.74</v>
      </c>
      <c r="D293" s="215">
        <v>3.6000000000000001E-5</v>
      </c>
      <c r="E293" s="215">
        <v>0.09</v>
      </c>
      <c r="F293" s="215">
        <v>3.0000000000000001E-5</v>
      </c>
      <c r="G293" s="215">
        <v>8.9999999999999993E-3</v>
      </c>
      <c r="H293" s="215">
        <v>8.9999999999999996E-7</v>
      </c>
      <c r="I293" s="216"/>
    </row>
    <row r="294" spans="1:9" ht="13" x14ac:dyDescent="0.3">
      <c r="A294" s="339"/>
      <c r="B294" s="215" t="s">
        <v>314</v>
      </c>
      <c r="C294" s="215">
        <v>2.15</v>
      </c>
      <c r="D294" s="215">
        <v>2.6999999999999999E-5</v>
      </c>
      <c r="E294" s="215">
        <v>0.08</v>
      </c>
      <c r="F294" s="215">
        <v>2.0999999999999999E-5</v>
      </c>
      <c r="G294" s="215">
        <v>8.9999999999999993E-3</v>
      </c>
      <c r="H294" s="215">
        <v>8.9999999999999996E-7</v>
      </c>
      <c r="I294" s="216"/>
    </row>
    <row r="295" spans="1:9" ht="13" x14ac:dyDescent="0.3">
      <c r="A295" s="338"/>
      <c r="B295" s="215" t="s">
        <v>309</v>
      </c>
      <c r="C295" s="215">
        <v>0.26</v>
      </c>
      <c r="D295" s="215">
        <v>3.4999999999999999E-6</v>
      </c>
      <c r="E295" s="215">
        <v>0.05</v>
      </c>
      <c r="F295" s="215">
        <v>1.5E-5</v>
      </c>
      <c r="G295" s="215">
        <v>8.9999999999999993E-3</v>
      </c>
      <c r="H295" s="215">
        <v>8.9999999999999996E-7</v>
      </c>
      <c r="I295" s="216"/>
    </row>
    <row r="296" spans="1:9" ht="13" x14ac:dyDescent="0.3">
      <c r="A296" s="337" t="s">
        <v>315</v>
      </c>
      <c r="B296" s="215">
        <v>1</v>
      </c>
      <c r="C296" s="215">
        <v>6.54</v>
      </c>
      <c r="D296" s="215">
        <v>1.4999999999999999E-4</v>
      </c>
      <c r="E296" s="215">
        <v>0.62</v>
      </c>
      <c r="F296" s="215">
        <v>2.9E-5</v>
      </c>
      <c r="G296" s="215">
        <v>0.30399999999999999</v>
      </c>
      <c r="H296" s="215">
        <v>2.2099999999999998E-5</v>
      </c>
      <c r="I296" s="216"/>
    </row>
    <row r="297" spans="1:9" ht="13" x14ac:dyDescent="0.3">
      <c r="A297" s="339"/>
      <c r="B297" s="215">
        <v>2</v>
      </c>
      <c r="C297" s="215">
        <v>4.1500000000000004</v>
      </c>
      <c r="D297" s="215">
        <v>6.0000000000000002E-5</v>
      </c>
      <c r="E297" s="215">
        <v>0.15</v>
      </c>
      <c r="F297" s="215">
        <v>2.3E-5</v>
      </c>
      <c r="G297" s="215">
        <v>0.128</v>
      </c>
      <c r="H297" s="215">
        <v>9.3999999999999998E-6</v>
      </c>
      <c r="I297" s="216"/>
    </row>
    <row r="298" spans="1:9" ht="13" x14ac:dyDescent="0.3">
      <c r="A298" s="339"/>
      <c r="B298" s="215">
        <v>3</v>
      </c>
      <c r="C298" s="215">
        <v>2.3199999999999998</v>
      </c>
      <c r="D298" s="215">
        <v>3.0000000000000001E-5</v>
      </c>
      <c r="E298" s="215">
        <v>0.09</v>
      </c>
      <c r="F298" s="215">
        <v>3.0000000000000001E-5</v>
      </c>
      <c r="G298" s="215">
        <v>0.112</v>
      </c>
      <c r="H298" s="215">
        <v>7.9999999999999996E-6</v>
      </c>
      <c r="I298" s="216"/>
    </row>
    <row r="299" spans="1:9" ht="13" x14ac:dyDescent="0.3">
      <c r="A299" s="339"/>
      <c r="B299" s="215" t="s">
        <v>313</v>
      </c>
      <c r="C299" s="215">
        <v>2.3199999999999998</v>
      </c>
      <c r="D299" s="215">
        <v>3.0000000000000001E-5</v>
      </c>
      <c r="E299" s="215">
        <v>0.09</v>
      </c>
      <c r="F299" s="215">
        <v>3.0000000000000001E-5</v>
      </c>
      <c r="G299" s="215">
        <v>8.9999999999999993E-3</v>
      </c>
      <c r="H299" s="215">
        <v>3.9999999999999998E-7</v>
      </c>
      <c r="I299" s="216"/>
    </row>
    <row r="300" spans="1:9" ht="13" x14ac:dyDescent="0.3">
      <c r="A300" s="339"/>
      <c r="B300" s="215" t="s">
        <v>314</v>
      </c>
      <c r="C300" s="215">
        <v>2.15</v>
      </c>
      <c r="D300" s="215">
        <v>2.6999999999999999E-5</v>
      </c>
      <c r="E300" s="215">
        <v>0.08</v>
      </c>
      <c r="F300" s="215">
        <v>2.0000000000000002E-5</v>
      </c>
      <c r="G300" s="215">
        <v>8.9999999999999993E-3</v>
      </c>
      <c r="H300" s="215">
        <v>3.9999999999999998E-7</v>
      </c>
      <c r="I300" s="216"/>
    </row>
    <row r="301" spans="1:9" ht="13" x14ac:dyDescent="0.3">
      <c r="A301" s="338"/>
      <c r="B301" s="215" t="s">
        <v>309</v>
      </c>
      <c r="C301" s="215">
        <v>0.26</v>
      </c>
      <c r="D301" s="215">
        <v>3.9999999999999998E-6</v>
      </c>
      <c r="E301" s="215">
        <v>0.05</v>
      </c>
      <c r="F301" s="215">
        <v>1.1E-5</v>
      </c>
      <c r="G301" s="215">
        <v>8.9999999999999993E-3</v>
      </c>
      <c r="H301" s="215">
        <v>3.9999999999999998E-7</v>
      </c>
      <c r="I301" s="216"/>
    </row>
    <row r="302" spans="1:9" ht="13" x14ac:dyDescent="0.3">
      <c r="A302" s="337" t="s">
        <v>316</v>
      </c>
      <c r="B302" s="215"/>
      <c r="C302" s="215">
        <v>1</v>
      </c>
      <c r="D302" s="215">
        <v>5.93</v>
      </c>
      <c r="E302" s="215">
        <v>1.3999999999999999E-4</v>
      </c>
      <c r="F302" s="215">
        <v>0.28999999999999998</v>
      </c>
      <c r="G302" s="215">
        <v>1.2999999999999999E-5</v>
      </c>
      <c r="H302" s="215">
        <v>0.12</v>
      </c>
      <c r="I302" s="216">
        <v>6.3999999999999997E-6</v>
      </c>
    </row>
    <row r="303" spans="1:9" ht="13" x14ac:dyDescent="0.3">
      <c r="A303" s="339"/>
      <c r="B303" s="215"/>
      <c r="C303" s="215">
        <v>2</v>
      </c>
      <c r="D303" s="215">
        <v>4.1500000000000004</v>
      </c>
      <c r="E303" s="215">
        <v>6.0000000000000002E-5</v>
      </c>
      <c r="F303" s="215">
        <v>0.11</v>
      </c>
      <c r="G303" s="215">
        <v>2.1999999999999999E-5</v>
      </c>
      <c r="H303" s="215">
        <v>8.7999999999999995E-2</v>
      </c>
      <c r="I303" s="216">
        <v>4.6E-6</v>
      </c>
    </row>
    <row r="304" spans="1:9" ht="13" x14ac:dyDescent="0.3">
      <c r="A304" s="339"/>
      <c r="B304" s="215"/>
      <c r="C304" s="215">
        <v>3</v>
      </c>
      <c r="D304" s="215">
        <v>2.3199999999999998</v>
      </c>
      <c r="E304" s="215">
        <v>3.0000000000000001E-5</v>
      </c>
      <c r="F304" s="215">
        <v>0.09</v>
      </c>
      <c r="G304" s="215">
        <v>2.3E-5</v>
      </c>
      <c r="H304" s="215">
        <v>8.7999999999999995E-2</v>
      </c>
      <c r="I304" s="216">
        <v>4.6E-6</v>
      </c>
    </row>
    <row r="305" spans="1:9" ht="13" x14ac:dyDescent="0.3">
      <c r="A305" s="339"/>
      <c r="B305" s="215"/>
      <c r="C305" s="215" t="s">
        <v>313</v>
      </c>
      <c r="D305" s="215">
        <v>2.3199999999999998</v>
      </c>
      <c r="E305" s="215">
        <v>3.0000000000000001E-5</v>
      </c>
      <c r="F305" s="215">
        <v>0.09</v>
      </c>
      <c r="G305" s="215">
        <v>2.3E-5</v>
      </c>
      <c r="H305" s="215">
        <v>8.9999999999999993E-3</v>
      </c>
      <c r="I305" s="216">
        <v>2.9999999999999999E-7</v>
      </c>
    </row>
    <row r="306" spans="1:9" ht="13" x14ac:dyDescent="0.3">
      <c r="A306" s="339"/>
      <c r="B306" s="215"/>
      <c r="C306" s="215" t="s">
        <v>314</v>
      </c>
      <c r="D306" s="215">
        <v>1.29</v>
      </c>
      <c r="E306" s="215">
        <v>1.7E-5</v>
      </c>
      <c r="F306" s="215">
        <v>0.06</v>
      </c>
      <c r="G306" s="215">
        <v>1.7E-5</v>
      </c>
      <c r="H306" s="215">
        <v>8.9999999999999993E-3</v>
      </c>
      <c r="I306" s="216">
        <v>2.9999999999999999E-7</v>
      </c>
    </row>
    <row r="307" spans="1:9" ht="13" x14ac:dyDescent="0.3">
      <c r="A307" s="338"/>
      <c r="B307" s="215"/>
      <c r="C307" s="215" t="s">
        <v>309</v>
      </c>
      <c r="D307" s="215">
        <v>0.26</v>
      </c>
      <c r="E307" s="215">
        <v>3.5999999999999998E-6</v>
      </c>
      <c r="F307" s="215">
        <v>0.05</v>
      </c>
      <c r="G307" s="215">
        <v>1.1E-5</v>
      </c>
      <c r="H307" s="215">
        <v>8.9999999999999993E-3</v>
      </c>
      <c r="I307" s="216">
        <v>2.9999999999999999E-7</v>
      </c>
    </row>
    <row r="308" spans="1:9" ht="13" x14ac:dyDescent="0.3">
      <c r="A308" s="337" t="s">
        <v>317</v>
      </c>
      <c r="B308" s="215"/>
      <c r="C308" s="215">
        <v>1</v>
      </c>
      <c r="D308" s="215">
        <v>5.93</v>
      </c>
      <c r="E308" s="215">
        <v>9.8999999999999994E-5</v>
      </c>
      <c r="F308" s="215">
        <v>0.28999999999999998</v>
      </c>
      <c r="G308" s="215">
        <v>1.0000000000000001E-5</v>
      </c>
      <c r="H308" s="215">
        <v>0.12</v>
      </c>
      <c r="I308" s="216">
        <v>6.3999999999999997E-6</v>
      </c>
    </row>
    <row r="309" spans="1:9" ht="13" x14ac:dyDescent="0.3">
      <c r="A309" s="339"/>
      <c r="B309" s="215"/>
      <c r="C309" s="215">
        <v>2</v>
      </c>
      <c r="D309" s="215">
        <v>3.79</v>
      </c>
      <c r="E309" s="215">
        <v>5.0000000000000002E-5</v>
      </c>
      <c r="F309" s="215">
        <v>0.09</v>
      </c>
      <c r="G309" s="215">
        <v>2.3E-5</v>
      </c>
      <c r="H309" s="215">
        <v>8.7999999999999995E-2</v>
      </c>
      <c r="I309" s="216">
        <v>4.4000000000000002E-6</v>
      </c>
    </row>
    <row r="310" spans="1:9" ht="13" x14ac:dyDescent="0.3">
      <c r="A310" s="339"/>
      <c r="B310" s="215"/>
      <c r="C310" s="215">
        <v>3</v>
      </c>
      <c r="D310" s="215">
        <v>2.3199999999999998</v>
      </c>
      <c r="E310" s="215">
        <v>3.0000000000000001E-5</v>
      </c>
      <c r="F310" s="215">
        <v>0.09</v>
      </c>
      <c r="G310" s="215">
        <v>2.3E-5</v>
      </c>
      <c r="H310" s="215">
        <v>8.7999999999999995E-2</v>
      </c>
      <c r="I310" s="216">
        <v>4.4000000000000002E-6</v>
      </c>
    </row>
    <row r="311" spans="1:9" ht="13" x14ac:dyDescent="0.3">
      <c r="A311" s="339"/>
      <c r="B311" s="215"/>
      <c r="C311" s="215" t="s">
        <v>313</v>
      </c>
      <c r="D311" s="215">
        <v>2.3199999999999998</v>
      </c>
      <c r="E311" s="215">
        <v>3.0000000000000001E-5</v>
      </c>
      <c r="F311" s="215">
        <v>0.09</v>
      </c>
      <c r="G311" s="215">
        <v>2.3E-5</v>
      </c>
      <c r="H311" s="215">
        <v>8.9999999999999993E-3</v>
      </c>
      <c r="I311" s="216">
        <v>2.9999999999999999E-7</v>
      </c>
    </row>
    <row r="312" spans="1:9" ht="13" x14ac:dyDescent="0.3">
      <c r="A312" s="339"/>
      <c r="B312" s="215"/>
      <c r="C312" s="215" t="s">
        <v>314</v>
      </c>
      <c r="D312" s="215">
        <v>1.29</v>
      </c>
      <c r="E312" s="215">
        <v>1.7E-5</v>
      </c>
      <c r="F312" s="215">
        <v>0.06</v>
      </c>
      <c r="G312" s="215">
        <v>1.7E-5</v>
      </c>
      <c r="H312" s="215">
        <v>8.9999999999999993E-3</v>
      </c>
      <c r="I312" s="216">
        <v>2.9999999999999999E-7</v>
      </c>
    </row>
    <row r="313" spans="1:9" ht="13" x14ac:dyDescent="0.3">
      <c r="A313" s="338"/>
      <c r="B313" s="215"/>
      <c r="C313" s="215" t="s">
        <v>309</v>
      </c>
      <c r="D313" s="215">
        <v>0.26</v>
      </c>
      <c r="E313" s="215">
        <v>3.5999999999999998E-6</v>
      </c>
      <c r="F313" s="215">
        <v>0.05</v>
      </c>
      <c r="G313" s="215">
        <v>1.1E-5</v>
      </c>
      <c r="H313" s="215">
        <v>8.9999999999999993E-3</v>
      </c>
      <c r="I313" s="216">
        <v>2.9999999999999999E-7</v>
      </c>
    </row>
    <row r="314" spans="1:9" ht="13" x14ac:dyDescent="0.3">
      <c r="A314" s="337" t="s">
        <v>318</v>
      </c>
      <c r="B314" s="215"/>
      <c r="C314" s="215">
        <v>1</v>
      </c>
      <c r="D314" s="215">
        <v>5.93</v>
      </c>
      <c r="E314" s="215">
        <v>9.8999999999999994E-5</v>
      </c>
      <c r="F314" s="215">
        <v>0.28999999999999998</v>
      </c>
      <c r="G314" s="215">
        <v>1.0000000000000001E-5</v>
      </c>
      <c r="H314" s="215">
        <v>0.12</v>
      </c>
      <c r="I314" s="216">
        <v>6.3999999999999997E-6</v>
      </c>
    </row>
    <row r="315" spans="1:9" ht="13" x14ac:dyDescent="0.3">
      <c r="A315" s="339"/>
      <c r="B315" s="215"/>
      <c r="C315" s="215">
        <v>2</v>
      </c>
      <c r="D315" s="215">
        <v>3.79</v>
      </c>
      <c r="E315" s="215">
        <v>5.0000000000000002E-5</v>
      </c>
      <c r="F315" s="215">
        <v>0.09</v>
      </c>
      <c r="G315" s="215">
        <v>2.3E-5</v>
      </c>
      <c r="H315" s="215">
        <v>8.7999999999999995E-2</v>
      </c>
      <c r="I315" s="216">
        <v>4.4000000000000002E-6</v>
      </c>
    </row>
    <row r="316" spans="1:9" ht="13" x14ac:dyDescent="0.3">
      <c r="A316" s="339"/>
      <c r="B316" s="215"/>
      <c r="C316" s="215" t="s">
        <v>308</v>
      </c>
      <c r="D316" s="215">
        <v>2.2400000000000002</v>
      </c>
      <c r="E316" s="215">
        <v>2.8E-5</v>
      </c>
      <c r="F316" s="215">
        <v>0.06</v>
      </c>
      <c r="G316" s="215">
        <v>1.7E-5</v>
      </c>
      <c r="H316" s="215">
        <v>5.0999999999999997E-2</v>
      </c>
      <c r="I316" s="216">
        <v>2.0999999999999998E-6</v>
      </c>
    </row>
    <row r="317" spans="1:9" ht="13.5" thickBot="1" x14ac:dyDescent="0.35">
      <c r="A317" s="340"/>
      <c r="B317" s="217"/>
      <c r="C317" s="217" t="s">
        <v>309</v>
      </c>
      <c r="D317" s="217">
        <v>2.2400000000000002</v>
      </c>
      <c r="E317" s="217">
        <v>2.8E-5</v>
      </c>
      <c r="F317" s="217">
        <v>0.05</v>
      </c>
      <c r="G317" s="217">
        <v>1.1E-5</v>
      </c>
      <c r="H317" s="217">
        <v>1.7000000000000001E-2</v>
      </c>
      <c r="I317" s="218">
        <v>8.9999999999999996E-7</v>
      </c>
    </row>
    <row r="318" spans="1:9" ht="13" x14ac:dyDescent="0.3">
      <c r="A318" t="s">
        <v>319</v>
      </c>
      <c r="B318"/>
      <c r="C318"/>
      <c r="D318"/>
      <c r="E318"/>
      <c r="F318"/>
      <c r="G318"/>
      <c r="H318"/>
      <c r="I318"/>
    </row>
    <row r="319" spans="1:9" ht="13" x14ac:dyDescent="0.3">
      <c r="A319" t="s">
        <v>320</v>
      </c>
      <c r="B319"/>
      <c r="C319"/>
      <c r="D319"/>
      <c r="E319"/>
      <c r="F319"/>
      <c r="G319"/>
      <c r="H319"/>
      <c r="I319"/>
    </row>
    <row r="320" spans="1:9" ht="13" x14ac:dyDescent="0.3">
      <c r="A320" t="s">
        <v>321</v>
      </c>
      <c r="B320"/>
      <c r="C320"/>
      <c r="D320"/>
      <c r="E320"/>
      <c r="F320"/>
      <c r="G320"/>
      <c r="H320"/>
      <c r="I320"/>
    </row>
    <row r="321" spans="1:9" ht="13" x14ac:dyDescent="0.3">
      <c r="A321" t="s">
        <v>322</v>
      </c>
      <c r="B321"/>
      <c r="C321"/>
      <c r="D321"/>
      <c r="E321"/>
      <c r="F321"/>
      <c r="G321"/>
      <c r="H321"/>
      <c r="I321"/>
    </row>
    <row r="323" spans="1:9" ht="13" x14ac:dyDescent="0.3">
      <c r="A323" s="197" t="s">
        <v>323</v>
      </c>
      <c r="B323" s="197"/>
      <c r="C323" s="197"/>
    </row>
    <row r="324" spans="1:9" ht="13" x14ac:dyDescent="0.3">
      <c r="A324" s="197" t="s">
        <v>324</v>
      </c>
      <c r="B324" s="197"/>
      <c r="C324" s="197"/>
    </row>
    <row r="325" spans="1:9" ht="13" x14ac:dyDescent="0.3">
      <c r="A325" s="197" t="s">
        <v>325</v>
      </c>
      <c r="B325" s="197"/>
      <c r="C325" s="197"/>
    </row>
    <row r="326" spans="1:9" ht="13.5" thickBot="1" x14ac:dyDescent="0.35">
      <c r="A326" s="197" t="s">
        <v>326</v>
      </c>
      <c r="B326" s="197"/>
      <c r="C326" s="197"/>
    </row>
    <row r="327" spans="1:9" ht="13" x14ac:dyDescent="0.3">
      <c r="A327" s="188" t="s">
        <v>211</v>
      </c>
      <c r="B327" s="189" t="s">
        <v>212</v>
      </c>
      <c r="C327" s="190" t="s">
        <v>213</v>
      </c>
    </row>
    <row r="328" spans="1:9" ht="13" x14ac:dyDescent="0.3">
      <c r="A328" s="336" t="s">
        <v>327</v>
      </c>
      <c r="B328" s="192" t="s">
        <v>231</v>
      </c>
      <c r="C328" s="193">
        <v>0.62</v>
      </c>
    </row>
    <row r="329" spans="1:9" ht="13" x14ac:dyDescent="0.3">
      <c r="A329" s="336"/>
      <c r="B329" s="192" t="s">
        <v>232</v>
      </c>
      <c r="C329" s="193">
        <v>0.55000000000000004</v>
      </c>
    </row>
    <row r="330" spans="1:9" ht="13" x14ac:dyDescent="0.3">
      <c r="A330" s="336"/>
      <c r="B330" s="192" t="s">
        <v>233</v>
      </c>
      <c r="C330" s="193">
        <v>0.74</v>
      </c>
    </row>
    <row r="331" spans="1:9" ht="13" x14ac:dyDescent="0.3">
      <c r="A331" s="336"/>
      <c r="B331" s="192" t="s">
        <v>328</v>
      </c>
      <c r="C331" s="193">
        <v>0.78</v>
      </c>
    </row>
    <row r="332" spans="1:9" ht="13" x14ac:dyDescent="0.3">
      <c r="A332" s="336"/>
      <c r="B332" s="192" t="s">
        <v>235</v>
      </c>
      <c r="C332" s="193">
        <v>0.68</v>
      </c>
    </row>
    <row r="333" spans="1:9" ht="13" x14ac:dyDescent="0.3">
      <c r="A333" s="336"/>
      <c r="B333" s="192" t="s">
        <v>239</v>
      </c>
      <c r="C333" s="193">
        <v>0.5</v>
      </c>
    </row>
    <row r="334" spans="1:9" ht="13" x14ac:dyDescent="0.3">
      <c r="A334" s="336"/>
      <c r="B334" s="192" t="s">
        <v>240</v>
      </c>
      <c r="C334" s="193">
        <v>0.52</v>
      </c>
    </row>
    <row r="335" spans="1:9" ht="13" x14ac:dyDescent="0.3">
      <c r="A335" s="336"/>
      <c r="B335" s="192" t="s">
        <v>329</v>
      </c>
      <c r="C335" s="193">
        <v>0.65</v>
      </c>
    </row>
    <row r="336" spans="1:9" ht="13" x14ac:dyDescent="0.3">
      <c r="A336" s="336"/>
      <c r="B336" s="192" t="s">
        <v>330</v>
      </c>
      <c r="C336" s="193">
        <v>0.55000000000000004</v>
      </c>
    </row>
    <row r="337" spans="1:3" ht="13" x14ac:dyDescent="0.3">
      <c r="A337" s="346" t="s">
        <v>214</v>
      </c>
      <c r="B337" s="192" t="s">
        <v>331</v>
      </c>
      <c r="C337" s="193">
        <v>0.8</v>
      </c>
    </row>
    <row r="338" spans="1:3" ht="13" x14ac:dyDescent="0.3">
      <c r="A338" s="346"/>
      <c r="B338" s="192" t="s">
        <v>218</v>
      </c>
      <c r="C338" s="193">
        <v>0.55000000000000004</v>
      </c>
    </row>
    <row r="339" spans="1:3" ht="13" x14ac:dyDescent="0.3">
      <c r="A339" s="346"/>
      <c r="B339" s="192" t="s">
        <v>219</v>
      </c>
      <c r="C339" s="193">
        <v>0.5</v>
      </c>
    </row>
    <row r="340" spans="1:3" ht="13" x14ac:dyDescent="0.3">
      <c r="A340" s="346"/>
      <c r="B340" s="192" t="s">
        <v>220</v>
      </c>
      <c r="C340" s="193">
        <v>0.55000000000000004</v>
      </c>
    </row>
    <row r="341" spans="1:3" ht="13" x14ac:dyDescent="0.3">
      <c r="A341" s="346"/>
      <c r="B341" s="192" t="s">
        <v>221</v>
      </c>
      <c r="C341" s="193">
        <v>0.5</v>
      </c>
    </row>
    <row r="342" spans="1:3" ht="13" x14ac:dyDescent="0.3">
      <c r="A342" s="346"/>
      <c r="B342" s="192" t="s">
        <v>223</v>
      </c>
      <c r="C342" s="193">
        <v>0.3</v>
      </c>
    </row>
    <row r="343" spans="1:3" ht="13" x14ac:dyDescent="0.3">
      <c r="A343" s="346"/>
      <c r="B343" s="192" t="s">
        <v>224</v>
      </c>
      <c r="C343" s="193">
        <v>0.75</v>
      </c>
    </row>
    <row r="344" spans="1:3" ht="13" x14ac:dyDescent="0.3">
      <c r="A344" s="346"/>
      <c r="B344" s="192" t="s">
        <v>225</v>
      </c>
      <c r="C344" s="193">
        <v>0.5</v>
      </c>
    </row>
    <row r="345" spans="1:3" ht="13" x14ac:dyDescent="0.3">
      <c r="A345" s="346"/>
      <c r="B345" s="192" t="s">
        <v>226</v>
      </c>
      <c r="C345" s="193">
        <v>0.59</v>
      </c>
    </row>
    <row r="346" spans="1:3" ht="13" x14ac:dyDescent="0.3">
      <c r="A346" s="346"/>
      <c r="B346" s="192" t="s">
        <v>228</v>
      </c>
      <c r="C346" s="193">
        <v>0.5</v>
      </c>
    </row>
    <row r="347" spans="1:3" ht="13" x14ac:dyDescent="0.3">
      <c r="A347" s="346" t="s">
        <v>243</v>
      </c>
      <c r="B347" s="192" t="s">
        <v>244</v>
      </c>
      <c r="C347" s="193">
        <v>0.56000000000000005</v>
      </c>
    </row>
    <row r="348" spans="1:3" ht="13" x14ac:dyDescent="0.3">
      <c r="A348" s="346"/>
      <c r="B348" s="192" t="s">
        <v>332</v>
      </c>
      <c r="C348" s="193">
        <v>0.66</v>
      </c>
    </row>
    <row r="349" spans="1:3" ht="13" x14ac:dyDescent="0.3">
      <c r="A349" s="346"/>
      <c r="B349" s="192" t="s">
        <v>245</v>
      </c>
      <c r="C349" s="193">
        <v>0.79</v>
      </c>
    </row>
    <row r="350" spans="1:3" ht="13" x14ac:dyDescent="0.3">
      <c r="A350" s="346"/>
      <c r="B350" s="192" t="s">
        <v>247</v>
      </c>
      <c r="C350" s="193">
        <v>0.78</v>
      </c>
    </row>
    <row r="351" spans="1:3" ht="13" x14ac:dyDescent="0.3">
      <c r="A351" s="346"/>
      <c r="B351" s="192" t="s">
        <v>248</v>
      </c>
      <c r="C351" s="193">
        <v>0.69</v>
      </c>
    </row>
    <row r="352" spans="1:3" ht="13" x14ac:dyDescent="0.3">
      <c r="A352" s="346"/>
      <c r="B352" s="192" t="s">
        <v>249</v>
      </c>
      <c r="C352" s="193">
        <v>0.47</v>
      </c>
    </row>
    <row r="353" spans="1:3" ht="13" x14ac:dyDescent="0.3">
      <c r="A353" s="346"/>
      <c r="B353" s="192" t="s">
        <v>333</v>
      </c>
      <c r="C353" s="193">
        <v>0.85</v>
      </c>
    </row>
    <row r="354" spans="1:3" ht="13" x14ac:dyDescent="0.3">
      <c r="A354" s="346"/>
      <c r="B354" s="192" t="s">
        <v>334</v>
      </c>
      <c r="C354" s="193">
        <v>0.59</v>
      </c>
    </row>
    <row r="355" spans="1:3" ht="13" x14ac:dyDescent="0.3">
      <c r="A355" s="346"/>
      <c r="B355" s="192" t="s">
        <v>258</v>
      </c>
      <c r="C355" s="193">
        <v>0.85</v>
      </c>
    </row>
    <row r="356" spans="1:3" ht="13" x14ac:dyDescent="0.3">
      <c r="A356" s="346"/>
      <c r="B356" s="192" t="s">
        <v>259</v>
      </c>
      <c r="C356" s="193">
        <v>0.62</v>
      </c>
    </row>
    <row r="357" spans="1:3" ht="13" x14ac:dyDescent="0.3">
      <c r="A357" s="346"/>
      <c r="B357" s="192" t="s">
        <v>260</v>
      </c>
      <c r="C357" s="193">
        <v>0.63</v>
      </c>
    </row>
    <row r="358" spans="1:3" ht="13" x14ac:dyDescent="0.3">
      <c r="A358" s="346"/>
      <c r="B358" s="192" t="s">
        <v>262</v>
      </c>
      <c r="C358" s="193">
        <v>0.54</v>
      </c>
    </row>
    <row r="359" spans="1:3" ht="13" x14ac:dyDescent="0.3">
      <c r="A359" s="346"/>
      <c r="B359" s="192" t="s">
        <v>265</v>
      </c>
      <c r="C359" s="193">
        <v>0.57999999999999996</v>
      </c>
    </row>
    <row r="360" spans="1:3" ht="13" x14ac:dyDescent="0.3">
      <c r="A360" s="346"/>
      <c r="B360" s="192" t="s">
        <v>267</v>
      </c>
      <c r="C360" s="193">
        <v>0.48</v>
      </c>
    </row>
    <row r="361" spans="1:3" ht="13" x14ac:dyDescent="0.3">
      <c r="A361" s="344" t="s">
        <v>243</v>
      </c>
      <c r="B361" s="192" t="s">
        <v>268</v>
      </c>
      <c r="C361" s="193">
        <v>0.66</v>
      </c>
    </row>
    <row r="362" spans="1:3" ht="13" x14ac:dyDescent="0.3">
      <c r="A362" s="344"/>
      <c r="B362" s="192" t="s">
        <v>269</v>
      </c>
      <c r="C362" s="193">
        <v>0.51</v>
      </c>
    </row>
    <row r="363" spans="1:3" ht="13" x14ac:dyDescent="0.3">
      <c r="A363" s="344"/>
      <c r="B363" s="192" t="s">
        <v>335</v>
      </c>
      <c r="C363" s="193">
        <v>0.48</v>
      </c>
    </row>
    <row r="364" spans="1:3" ht="13" x14ac:dyDescent="0.3">
      <c r="A364" s="344" t="s">
        <v>271</v>
      </c>
      <c r="B364" s="192" t="s">
        <v>272</v>
      </c>
      <c r="C364" s="193">
        <v>0.46</v>
      </c>
    </row>
    <row r="365" spans="1:3" ht="13" x14ac:dyDescent="0.3">
      <c r="A365" s="344"/>
      <c r="B365" s="192" t="s">
        <v>273</v>
      </c>
      <c r="C365" s="193">
        <v>0.3</v>
      </c>
    </row>
    <row r="366" spans="1:3" ht="13" x14ac:dyDescent="0.3">
      <c r="A366" s="344"/>
      <c r="B366" s="192" t="s">
        <v>274</v>
      </c>
      <c r="C366" s="193">
        <v>0.71</v>
      </c>
    </row>
    <row r="367" spans="1:3" ht="13.5" thickBot="1" x14ac:dyDescent="0.35">
      <c r="A367" s="345"/>
      <c r="B367" s="195" t="s">
        <v>336</v>
      </c>
      <c r="C367" s="196">
        <v>0.54</v>
      </c>
    </row>
    <row r="369" spans="1:8" ht="13" x14ac:dyDescent="0.3">
      <c r="A369" s="197" t="s">
        <v>460</v>
      </c>
      <c r="B369"/>
      <c r="C369"/>
      <c r="D369"/>
      <c r="E369"/>
      <c r="F369"/>
      <c r="G369"/>
      <c r="H369"/>
    </row>
    <row r="370" spans="1:8" ht="13.5" thickBot="1" x14ac:dyDescent="0.35">
      <c r="A370" s="197" t="s">
        <v>337</v>
      </c>
      <c r="B370"/>
      <c r="C370"/>
      <c r="D370"/>
      <c r="E370"/>
      <c r="F370"/>
      <c r="G370"/>
      <c r="H370"/>
    </row>
    <row r="371" spans="1:8" ht="13" x14ac:dyDescent="0.3">
      <c r="A371" s="188" t="s">
        <v>296</v>
      </c>
      <c r="B371" s="189" t="s">
        <v>297</v>
      </c>
      <c r="C371" s="189" t="s">
        <v>82</v>
      </c>
      <c r="D371" s="189"/>
      <c r="E371" s="189" t="s">
        <v>81</v>
      </c>
      <c r="F371" s="189"/>
      <c r="G371" s="189" t="s">
        <v>103</v>
      </c>
      <c r="H371" s="190"/>
    </row>
    <row r="372" spans="1:8" ht="13" x14ac:dyDescent="0.3">
      <c r="A372" s="191"/>
      <c r="B372" s="192"/>
      <c r="C372" s="192" t="s">
        <v>298</v>
      </c>
      <c r="D372" s="192" t="s">
        <v>299</v>
      </c>
      <c r="E372" s="192" t="s">
        <v>298</v>
      </c>
      <c r="F372" s="192" t="s">
        <v>299</v>
      </c>
      <c r="G372" s="192" t="s">
        <v>298</v>
      </c>
      <c r="H372" s="193" t="s">
        <v>299</v>
      </c>
    </row>
    <row r="373" spans="1:8" ht="13" x14ac:dyDescent="0.3">
      <c r="A373" s="341" t="s">
        <v>338</v>
      </c>
      <c r="B373" s="192" t="s">
        <v>339</v>
      </c>
      <c r="C373" s="192">
        <v>8.01</v>
      </c>
      <c r="D373" s="192">
        <v>4.0599999999999998E-5</v>
      </c>
      <c r="E373" s="192">
        <v>3.76</v>
      </c>
      <c r="F373" s="192">
        <v>4.1199999999999999E-4</v>
      </c>
      <c r="G373" s="192">
        <v>0.06</v>
      </c>
      <c r="H373" s="193">
        <v>0</v>
      </c>
    </row>
    <row r="374" spans="1:8" ht="13" x14ac:dyDescent="0.3">
      <c r="A374" s="342"/>
      <c r="B374" s="192" t="s">
        <v>340</v>
      </c>
      <c r="C374" s="192">
        <v>1.33</v>
      </c>
      <c r="D374" s="192">
        <v>4.7100000000000001E-4</v>
      </c>
      <c r="E374" s="192">
        <v>0.71</v>
      </c>
      <c r="F374" s="192">
        <v>1.6899999999999999E-4</v>
      </c>
      <c r="G374" s="192">
        <v>0.06</v>
      </c>
      <c r="H374" s="193">
        <v>0</v>
      </c>
    </row>
    <row r="375" spans="1:8" ht="13" x14ac:dyDescent="0.3">
      <c r="A375" s="342"/>
      <c r="B375" s="192" t="s">
        <v>341</v>
      </c>
      <c r="C375" s="192">
        <v>0.89</v>
      </c>
      <c r="D375" s="192">
        <v>1.192E-4</v>
      </c>
      <c r="E375" s="192">
        <v>0.47299999999999998</v>
      </c>
      <c r="F375" s="192">
        <v>6.3999999999999997E-5</v>
      </c>
      <c r="G375" s="192">
        <v>0.06</v>
      </c>
      <c r="H375" s="193">
        <v>0</v>
      </c>
    </row>
    <row r="376" spans="1:8" ht="13" x14ac:dyDescent="0.3">
      <c r="A376" s="347"/>
      <c r="B376" s="192" t="s">
        <v>342</v>
      </c>
      <c r="C376" s="192">
        <v>0.27</v>
      </c>
      <c r="D376" s="192">
        <v>2.5000000000000001E-5</v>
      </c>
      <c r="E376" s="192">
        <v>0.14199999999999999</v>
      </c>
      <c r="F376" s="192">
        <v>1.2999999999999999E-5</v>
      </c>
      <c r="G376" s="192">
        <v>0.06</v>
      </c>
      <c r="H376" s="193">
        <v>0</v>
      </c>
    </row>
    <row r="377" spans="1:8" ht="13" x14ac:dyDescent="0.3">
      <c r="A377" s="341" t="s">
        <v>343</v>
      </c>
      <c r="B377" s="192" t="s">
        <v>344</v>
      </c>
      <c r="C377" s="192">
        <v>11.84</v>
      </c>
      <c r="D377" s="192">
        <v>6.0099999999999997E-5</v>
      </c>
      <c r="E377" s="192">
        <v>2.63</v>
      </c>
      <c r="F377" s="192">
        <v>2.8699999999999998E-4</v>
      </c>
      <c r="G377" s="192">
        <v>0.06</v>
      </c>
      <c r="H377" s="193">
        <v>0</v>
      </c>
    </row>
    <row r="378" spans="1:8" ht="13" x14ac:dyDescent="0.3">
      <c r="A378" s="342"/>
      <c r="B378" s="192" t="s">
        <v>345</v>
      </c>
      <c r="C378" s="192">
        <v>1.78</v>
      </c>
      <c r="D378" s="192">
        <v>2.0699999999999999E-4</v>
      </c>
      <c r="E378" s="192">
        <v>0.26</v>
      </c>
      <c r="F378" s="192">
        <v>8.1000000000000004E-5</v>
      </c>
      <c r="G378" s="192">
        <v>0.06</v>
      </c>
      <c r="H378" s="193">
        <v>0</v>
      </c>
    </row>
    <row r="379" spans="1:8" ht="13" x14ac:dyDescent="0.3">
      <c r="A379" s="342"/>
      <c r="B379" s="192" t="s">
        <v>341</v>
      </c>
      <c r="C379" s="192">
        <v>1.17</v>
      </c>
      <c r="D379" s="192">
        <v>6.6000000000000005E-5</v>
      </c>
      <c r="E379" s="192">
        <v>0.13</v>
      </c>
      <c r="F379" s="192">
        <v>7.3999999999999996E-5</v>
      </c>
      <c r="G379" s="192">
        <v>0.06</v>
      </c>
      <c r="H379" s="193">
        <v>0</v>
      </c>
    </row>
    <row r="380" spans="1:8" ht="13" x14ac:dyDescent="0.3">
      <c r="A380" s="347"/>
      <c r="B380" s="192" t="s">
        <v>342</v>
      </c>
      <c r="C380" s="192">
        <v>0.35</v>
      </c>
      <c r="D380" s="192">
        <v>3.0000000000000001E-5</v>
      </c>
      <c r="E380" s="192">
        <v>0.03</v>
      </c>
      <c r="F380" s="192">
        <v>1.4E-5</v>
      </c>
      <c r="G380" s="192">
        <v>0.06</v>
      </c>
      <c r="H380" s="193">
        <v>0</v>
      </c>
    </row>
    <row r="381" spans="1:8" ht="13" x14ac:dyDescent="0.3">
      <c r="A381" s="341" t="s">
        <v>346</v>
      </c>
      <c r="B381" s="192" t="s">
        <v>339</v>
      </c>
      <c r="C381" s="192">
        <v>12.94</v>
      </c>
      <c r="D381" s="192">
        <v>1.27E-4</v>
      </c>
      <c r="E381" s="192">
        <v>1.61</v>
      </c>
      <c r="F381" s="192">
        <v>4.1999999999999998E-5</v>
      </c>
      <c r="G381" s="192">
        <v>0.06</v>
      </c>
      <c r="H381" s="193">
        <v>0</v>
      </c>
    </row>
    <row r="382" spans="1:8" ht="13" x14ac:dyDescent="0.3">
      <c r="A382" s="342"/>
      <c r="B382" s="192" t="s">
        <v>345</v>
      </c>
      <c r="C382" s="192">
        <v>1.94</v>
      </c>
      <c r="D382" s="192">
        <v>2.7799999999999998E-4</v>
      </c>
      <c r="E382" s="192">
        <v>0.16</v>
      </c>
      <c r="F382" s="192">
        <v>1.02E-4</v>
      </c>
      <c r="G382" s="192">
        <v>0.06</v>
      </c>
      <c r="H382" s="193">
        <v>0</v>
      </c>
    </row>
    <row r="383" spans="1:8" ht="13" x14ac:dyDescent="0.3">
      <c r="A383" s="342"/>
      <c r="B383" s="192" t="s">
        <v>341</v>
      </c>
      <c r="C383" s="192">
        <v>1.17</v>
      </c>
      <c r="D383" s="192">
        <v>6.6000000000000005E-5</v>
      </c>
      <c r="E383" s="192">
        <v>0.13</v>
      </c>
      <c r="F383" s="192">
        <v>7.3999999999999996E-5</v>
      </c>
      <c r="G383" s="192">
        <v>0.06</v>
      </c>
      <c r="H383" s="193">
        <v>0</v>
      </c>
    </row>
    <row r="384" spans="1:8" ht="13.5" thickBot="1" x14ac:dyDescent="0.35">
      <c r="A384" s="343"/>
      <c r="B384" s="195" t="s">
        <v>342</v>
      </c>
      <c r="C384" s="195">
        <v>0.35</v>
      </c>
      <c r="D384" s="195">
        <v>3.0000000000000001E-5</v>
      </c>
      <c r="E384" s="195">
        <v>0.03</v>
      </c>
      <c r="F384" s="195">
        <v>1.4E-5</v>
      </c>
      <c r="G384" s="195">
        <v>0.06</v>
      </c>
      <c r="H384" s="196">
        <v>0</v>
      </c>
    </row>
    <row r="385" spans="1:8" ht="13" x14ac:dyDescent="0.3">
      <c r="A385" s="197" t="s">
        <v>461</v>
      </c>
      <c r="B385"/>
      <c r="C385"/>
      <c r="D385"/>
      <c r="E385"/>
      <c r="F385"/>
      <c r="G385"/>
      <c r="H385"/>
    </row>
    <row r="386" spans="1:8" ht="13.5" thickBot="1" x14ac:dyDescent="0.35">
      <c r="A386" s="197" t="s">
        <v>347</v>
      </c>
      <c r="B386"/>
      <c r="C386"/>
      <c r="D386"/>
      <c r="E386"/>
      <c r="F386"/>
      <c r="G386"/>
      <c r="H386"/>
    </row>
    <row r="387" spans="1:8" ht="13" x14ac:dyDescent="0.3">
      <c r="A387" s="188" t="s">
        <v>296</v>
      </c>
      <c r="B387" s="189" t="s">
        <v>297</v>
      </c>
      <c r="C387" s="189" t="s">
        <v>82</v>
      </c>
      <c r="D387" s="189"/>
      <c r="E387" s="189" t="s">
        <v>81</v>
      </c>
      <c r="F387" s="189"/>
      <c r="G387" s="189" t="s">
        <v>103</v>
      </c>
      <c r="H387" s="190"/>
    </row>
    <row r="388" spans="1:8" ht="13" x14ac:dyDescent="0.3">
      <c r="A388" s="191"/>
      <c r="B388" s="192"/>
      <c r="C388" s="192" t="s">
        <v>298</v>
      </c>
      <c r="D388" s="192" t="s">
        <v>299</v>
      </c>
      <c r="E388" s="192" t="s">
        <v>298</v>
      </c>
      <c r="F388" s="192" t="s">
        <v>299</v>
      </c>
      <c r="G388" s="192" t="s">
        <v>298</v>
      </c>
      <c r="H388" s="193" t="s">
        <v>299</v>
      </c>
    </row>
    <row r="389" spans="1:8" ht="13" x14ac:dyDescent="0.3">
      <c r="A389" s="344" t="s">
        <v>338</v>
      </c>
      <c r="B389" s="192" t="s">
        <v>339</v>
      </c>
      <c r="C389" s="192">
        <v>13</v>
      </c>
      <c r="D389" s="192">
        <v>6.6199999999999996E-5</v>
      </c>
      <c r="E389" s="192">
        <v>1.38</v>
      </c>
      <c r="F389" s="192">
        <v>1.5100000000000001E-4</v>
      </c>
      <c r="G389" s="192">
        <v>0.06</v>
      </c>
      <c r="H389" s="193">
        <v>0</v>
      </c>
    </row>
    <row r="390" spans="1:8" ht="13" x14ac:dyDescent="0.3">
      <c r="A390" s="344"/>
      <c r="B390" s="192" t="s">
        <v>340</v>
      </c>
      <c r="C390" s="192">
        <v>1.95</v>
      </c>
      <c r="D390" s="192">
        <v>2.7599999999999999E-4</v>
      </c>
      <c r="E390" s="192">
        <v>0.14000000000000001</v>
      </c>
      <c r="F390" s="192">
        <v>1.06E-4</v>
      </c>
      <c r="G390" s="192">
        <v>0.06</v>
      </c>
      <c r="H390" s="193">
        <v>0</v>
      </c>
    </row>
    <row r="391" spans="1:8" ht="13" x14ac:dyDescent="0.3">
      <c r="A391" s="344"/>
      <c r="B391" s="192" t="s">
        <v>341</v>
      </c>
      <c r="C391" s="192">
        <v>1.3</v>
      </c>
      <c r="D391" s="192">
        <v>1.1000000000000001E-6</v>
      </c>
      <c r="E391" s="192">
        <v>9.2999999999999999E-2</v>
      </c>
      <c r="F391" s="192">
        <v>1.7200000000000001E-4</v>
      </c>
      <c r="G391" s="192">
        <v>0.06</v>
      </c>
      <c r="H391" s="193">
        <v>0</v>
      </c>
    </row>
    <row r="392" spans="1:8" ht="13" x14ac:dyDescent="0.3">
      <c r="A392" s="344"/>
      <c r="B392" s="192" t="s">
        <v>342</v>
      </c>
      <c r="C392" s="192">
        <v>0.39</v>
      </c>
      <c r="D392" s="192">
        <v>1.9999999999999999E-7</v>
      </c>
      <c r="E392" s="192">
        <v>2.8000000000000001E-2</v>
      </c>
      <c r="F392" s="192">
        <v>3.6000000000000001E-5</v>
      </c>
      <c r="G392" s="192">
        <v>0.06</v>
      </c>
      <c r="H392" s="193">
        <v>0</v>
      </c>
    </row>
    <row r="393" spans="1:8" ht="13" x14ac:dyDescent="0.3">
      <c r="A393" s="344" t="s">
        <v>343</v>
      </c>
      <c r="B393" s="192" t="s">
        <v>339</v>
      </c>
      <c r="C393" s="192">
        <v>10.53</v>
      </c>
      <c r="D393" s="192">
        <v>5.3300000000000001E-5</v>
      </c>
      <c r="E393" s="192">
        <v>1.55</v>
      </c>
      <c r="F393" s="192">
        <v>1.6899999999999999E-4</v>
      </c>
      <c r="G393" s="192">
        <v>0.06</v>
      </c>
      <c r="H393" s="193">
        <v>0</v>
      </c>
    </row>
    <row r="394" spans="1:8" ht="13" x14ac:dyDescent="0.3">
      <c r="A394" s="344"/>
      <c r="B394" s="192" t="s">
        <v>345</v>
      </c>
      <c r="C394" s="192">
        <v>1.58</v>
      </c>
      <c r="D394" s="192">
        <v>3.5E-4</v>
      </c>
      <c r="E394" s="192">
        <v>0.16</v>
      </c>
      <c r="F394" s="192">
        <v>1.03E-4</v>
      </c>
      <c r="G394" s="192">
        <v>0.06</v>
      </c>
      <c r="H394" s="193">
        <v>0</v>
      </c>
    </row>
    <row r="395" spans="1:8" ht="13" x14ac:dyDescent="0.3">
      <c r="A395" s="344"/>
      <c r="B395" s="192" t="s">
        <v>341</v>
      </c>
      <c r="C395" s="192">
        <v>1.04</v>
      </c>
      <c r="D395" s="192">
        <v>1.2500000000000001E-5</v>
      </c>
      <c r="E395" s="192">
        <v>0.1</v>
      </c>
      <c r="F395" s="192">
        <v>4.6999999999999997E-5</v>
      </c>
      <c r="G395" s="192">
        <v>0.06</v>
      </c>
      <c r="H395" s="193">
        <v>0</v>
      </c>
    </row>
    <row r="396" spans="1:8" ht="13" x14ac:dyDescent="0.3">
      <c r="A396" s="344"/>
      <c r="B396" s="192" t="s">
        <v>342</v>
      </c>
      <c r="C396" s="192">
        <v>0.31</v>
      </c>
      <c r="D396" s="192">
        <v>3.8000000000000002E-5</v>
      </c>
      <c r="E396" s="192">
        <v>0.03</v>
      </c>
      <c r="F396" s="192">
        <v>1.4E-5</v>
      </c>
      <c r="G396" s="192">
        <v>0.06</v>
      </c>
      <c r="H396" s="193">
        <v>0</v>
      </c>
    </row>
    <row r="397" spans="1:8" ht="13" x14ac:dyDescent="0.3">
      <c r="A397" s="344" t="s">
        <v>346</v>
      </c>
      <c r="B397" s="192" t="s">
        <v>339</v>
      </c>
      <c r="C397" s="192">
        <v>10.51</v>
      </c>
      <c r="D397" s="192">
        <v>1.0399999999999999E-4</v>
      </c>
      <c r="E397" s="192">
        <v>1.38</v>
      </c>
      <c r="F397" s="192">
        <v>3.4999999999999997E-5</v>
      </c>
      <c r="G397" s="192">
        <v>0.06</v>
      </c>
      <c r="H397" s="193">
        <v>0</v>
      </c>
    </row>
    <row r="398" spans="1:8" ht="13" x14ac:dyDescent="0.3">
      <c r="A398" s="344"/>
      <c r="B398" s="192" t="s">
        <v>345</v>
      </c>
      <c r="C398" s="192">
        <v>1.58</v>
      </c>
      <c r="D398" s="192">
        <v>2.6400000000000002E-4</v>
      </c>
      <c r="E398" s="192">
        <v>0.14000000000000001</v>
      </c>
      <c r="F398" s="192">
        <v>1.06E-4</v>
      </c>
      <c r="G398" s="192">
        <v>0.06</v>
      </c>
      <c r="H398" s="193">
        <v>0</v>
      </c>
    </row>
    <row r="399" spans="1:8" ht="13" x14ac:dyDescent="0.3">
      <c r="A399" s="344"/>
      <c r="B399" s="192" t="s">
        <v>341</v>
      </c>
      <c r="C399" s="192">
        <v>1.04</v>
      </c>
      <c r="D399" s="192">
        <v>1.2500000000000001E-5</v>
      </c>
      <c r="E399" s="192">
        <v>0.1</v>
      </c>
      <c r="F399" s="192">
        <v>4.6999999999999997E-5</v>
      </c>
      <c r="G399" s="192">
        <v>0.06</v>
      </c>
      <c r="H399" s="193">
        <v>0</v>
      </c>
    </row>
    <row r="400" spans="1:8" ht="13.5" thickBot="1" x14ac:dyDescent="0.35">
      <c r="A400" s="345"/>
      <c r="B400" s="195" t="s">
        <v>342</v>
      </c>
      <c r="C400" s="195">
        <v>0.31</v>
      </c>
      <c r="D400" s="195">
        <v>3.8000000000000002E-5</v>
      </c>
      <c r="E400" s="195">
        <v>0.03</v>
      </c>
      <c r="F400" s="195">
        <v>1.4E-5</v>
      </c>
      <c r="G400" s="195">
        <v>0.06</v>
      </c>
      <c r="H400" s="196">
        <v>0</v>
      </c>
    </row>
    <row r="402" spans="1:8" ht="13" x14ac:dyDescent="0.3">
      <c r="A402" s="197" t="s">
        <v>348</v>
      </c>
      <c r="B402"/>
      <c r="C402"/>
      <c r="D402"/>
      <c r="E402"/>
      <c r="F402"/>
      <c r="G402"/>
      <c r="H402"/>
    </row>
    <row r="403" spans="1:8" ht="13.5" thickBot="1" x14ac:dyDescent="0.35">
      <c r="A403" s="197" t="s">
        <v>349</v>
      </c>
      <c r="B403"/>
      <c r="C403"/>
      <c r="D403"/>
      <c r="E403"/>
      <c r="F403"/>
      <c r="G403"/>
      <c r="H403"/>
    </row>
    <row r="404" spans="1:8" ht="13" x14ac:dyDescent="0.3">
      <c r="A404" s="188" t="s">
        <v>350</v>
      </c>
      <c r="B404" s="189" t="s">
        <v>351</v>
      </c>
      <c r="C404" s="189" t="s">
        <v>82</v>
      </c>
      <c r="D404" s="189" t="s">
        <v>81</v>
      </c>
      <c r="E404" s="190" t="s">
        <v>103</v>
      </c>
      <c r="F404"/>
      <c r="G404"/>
      <c r="H404"/>
    </row>
    <row r="405" spans="1:8" ht="13" x14ac:dyDescent="0.3">
      <c r="A405" s="191" t="s">
        <v>337</v>
      </c>
      <c r="B405" s="192">
        <v>3</v>
      </c>
      <c r="C405" s="192">
        <v>1.78</v>
      </c>
      <c r="D405" s="192">
        <v>0.26</v>
      </c>
      <c r="E405" s="193">
        <v>0.06</v>
      </c>
      <c r="F405"/>
      <c r="G405"/>
      <c r="H405"/>
    </row>
    <row r="406" spans="1:8" ht="13" x14ac:dyDescent="0.3">
      <c r="A406" s="191"/>
      <c r="B406" s="192">
        <v>2.5</v>
      </c>
      <c r="C406" s="192">
        <v>1.48</v>
      </c>
      <c r="D406" s="192">
        <v>0.22</v>
      </c>
      <c r="E406" s="193">
        <v>0.06</v>
      </c>
      <c r="F406"/>
      <c r="G406"/>
      <c r="H406"/>
    </row>
    <row r="407" spans="1:8" ht="13" x14ac:dyDescent="0.3">
      <c r="A407" s="191"/>
      <c r="B407" s="192">
        <v>2</v>
      </c>
      <c r="C407" s="192">
        <v>1.19</v>
      </c>
      <c r="D407" s="192">
        <v>0.17</v>
      </c>
      <c r="E407" s="193">
        <v>0.06</v>
      </c>
      <c r="F407"/>
      <c r="G407"/>
      <c r="H407"/>
    </row>
    <row r="408" spans="1:8" ht="13" x14ac:dyDescent="0.3">
      <c r="A408" s="191"/>
      <c r="B408" s="192">
        <v>1.5</v>
      </c>
      <c r="C408" s="192">
        <v>0.89</v>
      </c>
      <c r="D408" s="192">
        <v>0.13</v>
      </c>
      <c r="E408" s="193">
        <v>0.06</v>
      </c>
      <c r="F408"/>
      <c r="G408"/>
      <c r="H408"/>
    </row>
    <row r="409" spans="1:8" ht="13" x14ac:dyDescent="0.3">
      <c r="A409" s="191"/>
      <c r="B409" s="192">
        <v>1</v>
      </c>
      <c r="C409" s="192">
        <v>0.59</v>
      </c>
      <c r="D409" s="192">
        <v>0.09</v>
      </c>
      <c r="E409" s="193">
        <v>0.06</v>
      </c>
      <c r="F409"/>
      <c r="G409"/>
      <c r="H409"/>
    </row>
    <row r="410" spans="1:8" ht="13" x14ac:dyDescent="0.3">
      <c r="A410" s="191"/>
      <c r="B410" s="192">
        <v>0.6</v>
      </c>
      <c r="C410" s="192">
        <v>0.35</v>
      </c>
      <c r="D410" s="192">
        <v>0.03</v>
      </c>
      <c r="E410" s="193">
        <v>0.06</v>
      </c>
      <c r="F410"/>
      <c r="G410"/>
      <c r="H410"/>
    </row>
    <row r="411" spans="1:8" ht="13" x14ac:dyDescent="0.3">
      <c r="A411" s="191"/>
      <c r="B411" s="192">
        <v>0.5</v>
      </c>
      <c r="C411" s="192">
        <v>0.28999999999999998</v>
      </c>
      <c r="D411" s="192">
        <v>0.03</v>
      </c>
      <c r="E411" s="193">
        <v>0.06</v>
      </c>
      <c r="F411"/>
      <c r="G411"/>
      <c r="H411"/>
    </row>
    <row r="412" spans="1:8" ht="13" x14ac:dyDescent="0.3">
      <c r="A412" s="191" t="s">
        <v>352</v>
      </c>
      <c r="B412" s="192">
        <v>3</v>
      </c>
      <c r="C412" s="192">
        <v>1.58</v>
      </c>
      <c r="D412" s="192">
        <v>0.16</v>
      </c>
      <c r="E412" s="193">
        <v>0.06</v>
      </c>
      <c r="F412"/>
      <c r="G412"/>
      <c r="H412"/>
    </row>
    <row r="413" spans="1:8" ht="13" x14ac:dyDescent="0.3">
      <c r="A413" s="191"/>
      <c r="B413" s="192">
        <v>2.5</v>
      </c>
      <c r="C413" s="192">
        <v>1.32</v>
      </c>
      <c r="D413" s="192">
        <v>0.13</v>
      </c>
      <c r="E413" s="193">
        <v>0.06</v>
      </c>
      <c r="F413"/>
      <c r="G413"/>
      <c r="H413"/>
    </row>
    <row r="414" spans="1:8" ht="13" x14ac:dyDescent="0.3">
      <c r="A414" s="191"/>
      <c r="B414" s="192">
        <v>2</v>
      </c>
      <c r="C414" s="192">
        <v>1.05</v>
      </c>
      <c r="D414" s="192">
        <v>0.11</v>
      </c>
      <c r="E414" s="193">
        <v>0.06</v>
      </c>
      <c r="F414"/>
      <c r="G414"/>
      <c r="H414"/>
    </row>
    <row r="415" spans="1:8" ht="13" x14ac:dyDescent="0.3">
      <c r="A415" s="191"/>
      <c r="B415" s="192">
        <v>1.5</v>
      </c>
      <c r="C415" s="192">
        <v>0.79</v>
      </c>
      <c r="D415" s="192">
        <v>0.08</v>
      </c>
      <c r="E415" s="193">
        <v>0.06</v>
      </c>
      <c r="F415"/>
      <c r="G415"/>
      <c r="H415"/>
    </row>
    <row r="416" spans="1:8" ht="13" x14ac:dyDescent="0.3">
      <c r="A416" s="191"/>
      <c r="B416" s="192">
        <v>1</v>
      </c>
      <c r="C416" s="192">
        <v>0.53</v>
      </c>
      <c r="D416" s="192">
        <v>0.05</v>
      </c>
      <c r="E416" s="193">
        <v>0.06</v>
      </c>
      <c r="F416"/>
      <c r="G416"/>
      <c r="H416"/>
    </row>
    <row r="417" spans="1:9" ht="13" x14ac:dyDescent="0.3">
      <c r="A417" s="191"/>
      <c r="B417" s="192">
        <v>0.6</v>
      </c>
      <c r="C417" s="192">
        <v>0.31</v>
      </c>
      <c r="D417" s="192">
        <v>0.03</v>
      </c>
      <c r="E417" s="193">
        <v>0.06</v>
      </c>
      <c r="F417"/>
      <c r="G417"/>
      <c r="H417"/>
    </row>
    <row r="418" spans="1:9" ht="13.5" thickBot="1" x14ac:dyDescent="0.35">
      <c r="A418" s="194"/>
      <c r="B418" s="195">
        <v>0.5</v>
      </c>
      <c r="C418" s="195">
        <v>0.26</v>
      </c>
      <c r="D418" s="195">
        <v>0.03</v>
      </c>
      <c r="E418" s="196">
        <v>0.06</v>
      </c>
      <c r="F418"/>
      <c r="G418"/>
      <c r="H418"/>
    </row>
    <row r="419" spans="1:9" ht="13" x14ac:dyDescent="0.3">
      <c r="A419"/>
      <c r="B419"/>
      <c r="C419"/>
      <c r="D419"/>
      <c r="E419"/>
      <c r="F419"/>
      <c r="G419"/>
      <c r="H419"/>
    </row>
    <row r="420" spans="1:9" ht="13" x14ac:dyDescent="0.3">
      <c r="A420" s="197" t="s">
        <v>462</v>
      </c>
      <c r="B420"/>
      <c r="C420"/>
      <c r="D420"/>
      <c r="E420"/>
      <c r="F420"/>
      <c r="G420"/>
      <c r="H420"/>
    </row>
    <row r="421" spans="1:9" ht="13.5" thickBot="1" x14ac:dyDescent="0.35">
      <c r="B421"/>
      <c r="C421"/>
      <c r="D421"/>
      <c r="E421"/>
      <c r="F421"/>
      <c r="G421"/>
      <c r="H421"/>
    </row>
    <row r="422" spans="1:9" ht="13" x14ac:dyDescent="0.3">
      <c r="A422" s="188"/>
      <c r="B422" s="188" t="s">
        <v>296</v>
      </c>
      <c r="C422" s="189" t="s">
        <v>353</v>
      </c>
      <c r="D422" s="189" t="s">
        <v>82</v>
      </c>
      <c r="E422" s="189"/>
      <c r="F422" s="189" t="s">
        <v>81</v>
      </c>
      <c r="G422" s="189"/>
      <c r="H422" s="189" t="s">
        <v>103</v>
      </c>
      <c r="I422" s="190"/>
    </row>
    <row r="423" spans="1:9" ht="13.5" thickBot="1" x14ac:dyDescent="0.35">
      <c r="A423" s="250"/>
      <c r="B423" s="191"/>
      <c r="C423" s="192"/>
      <c r="D423" s="192" t="s">
        <v>298</v>
      </c>
      <c r="E423" s="192" t="s">
        <v>299</v>
      </c>
      <c r="F423" s="192" t="s">
        <v>298</v>
      </c>
      <c r="G423" s="192" t="s">
        <v>299</v>
      </c>
      <c r="H423" s="192" t="s">
        <v>298</v>
      </c>
      <c r="I423" s="193" t="s">
        <v>299</v>
      </c>
    </row>
    <row r="424" spans="1:9" ht="13" x14ac:dyDescent="0.3">
      <c r="A424" s="251" t="s">
        <v>337</v>
      </c>
      <c r="B424" s="249" t="s">
        <v>338</v>
      </c>
      <c r="C424" s="192">
        <v>0.4</v>
      </c>
      <c r="D424" s="192">
        <v>0.18</v>
      </c>
      <c r="E424" s="192">
        <v>1.7E-5</v>
      </c>
      <c r="F424" s="192">
        <v>0.09</v>
      </c>
      <c r="G424" s="192">
        <v>8.6999999999999997E-6</v>
      </c>
      <c r="H424" s="192">
        <v>0.06</v>
      </c>
      <c r="I424" s="193">
        <v>0</v>
      </c>
    </row>
    <row r="425" spans="1:9" ht="13" x14ac:dyDescent="0.3">
      <c r="A425" s="252"/>
      <c r="B425" s="249"/>
      <c r="C425" s="192">
        <v>0.2</v>
      </c>
      <c r="D425" s="192">
        <v>0.09</v>
      </c>
      <c r="E425" s="192">
        <v>7.9999999999999996E-6</v>
      </c>
      <c r="F425" s="192">
        <v>0.05</v>
      </c>
      <c r="G425" s="192">
        <v>4.3000000000000003E-6</v>
      </c>
      <c r="H425" s="192">
        <v>0.06</v>
      </c>
      <c r="I425" s="193">
        <v>0</v>
      </c>
    </row>
    <row r="426" spans="1:9" ht="13" x14ac:dyDescent="0.3">
      <c r="A426" s="252"/>
      <c r="B426" s="249"/>
      <c r="C426" s="192">
        <v>0.1</v>
      </c>
      <c r="D426" s="192">
        <v>0.04</v>
      </c>
      <c r="E426" s="192">
        <v>5.0000000000000004E-6</v>
      </c>
      <c r="F426" s="192">
        <v>0.02</v>
      </c>
      <c r="G426" s="192">
        <v>2.7E-6</v>
      </c>
      <c r="H426" s="192">
        <v>0.06</v>
      </c>
      <c r="I426" s="193">
        <v>0</v>
      </c>
    </row>
    <row r="427" spans="1:9" ht="13" x14ac:dyDescent="0.3">
      <c r="A427" s="252"/>
      <c r="B427" s="249" t="s">
        <v>343</v>
      </c>
      <c r="C427" s="192">
        <v>0.4</v>
      </c>
      <c r="D427" s="192">
        <v>0.24</v>
      </c>
      <c r="E427" s="192">
        <v>2.0999999999999999E-5</v>
      </c>
      <c r="F427" s="192">
        <v>0.04</v>
      </c>
      <c r="G427" s="192">
        <v>3.4000000000000001E-6</v>
      </c>
      <c r="H427" s="192">
        <v>0.06</v>
      </c>
      <c r="I427" s="193">
        <v>0</v>
      </c>
    </row>
    <row r="428" spans="1:9" ht="13" x14ac:dyDescent="0.3">
      <c r="A428" s="252"/>
      <c r="B428" s="249"/>
      <c r="C428" s="192">
        <v>0.2</v>
      </c>
      <c r="D428" s="192">
        <v>0.12</v>
      </c>
      <c r="E428" s="192">
        <v>1.0000000000000001E-5</v>
      </c>
      <c r="F428" s="192">
        <v>0.02</v>
      </c>
      <c r="G428" s="192">
        <v>1.7E-6</v>
      </c>
      <c r="H428" s="192">
        <v>0.06</v>
      </c>
      <c r="I428" s="193">
        <v>0</v>
      </c>
    </row>
    <row r="429" spans="1:9" ht="13" x14ac:dyDescent="0.3">
      <c r="A429" s="252"/>
      <c r="B429" s="249"/>
      <c r="C429" s="192">
        <v>0.1</v>
      </c>
      <c r="D429" s="192">
        <v>0.06</v>
      </c>
      <c r="E429" s="192">
        <v>5.0000000000000004E-6</v>
      </c>
      <c r="F429" s="192">
        <v>0.01</v>
      </c>
      <c r="G429" s="192">
        <v>8.9999999999999996E-7</v>
      </c>
      <c r="H429" s="192">
        <v>0.06</v>
      </c>
      <c r="I429" s="193">
        <v>0</v>
      </c>
    </row>
    <row r="430" spans="1:9" ht="13" x14ac:dyDescent="0.3">
      <c r="A430" s="252"/>
      <c r="B430" s="249" t="s">
        <v>346</v>
      </c>
      <c r="C430" s="192">
        <v>0.4</v>
      </c>
      <c r="D430" s="192">
        <v>0.26</v>
      </c>
      <c r="E430" s="192">
        <v>2.1999999999999999E-5</v>
      </c>
      <c r="F430" s="192">
        <v>0.02</v>
      </c>
      <c r="G430" s="192">
        <v>1.7E-6</v>
      </c>
      <c r="H430" s="192">
        <v>0.06</v>
      </c>
      <c r="I430" s="193">
        <v>0</v>
      </c>
    </row>
    <row r="431" spans="1:9" ht="13" x14ac:dyDescent="0.3">
      <c r="A431" s="252"/>
      <c r="B431" s="249"/>
      <c r="C431" s="192">
        <v>0.2</v>
      </c>
      <c r="D431" s="192">
        <v>0.13</v>
      </c>
      <c r="E431" s="192">
        <v>1.1E-5</v>
      </c>
      <c r="F431" s="192">
        <v>0.01</v>
      </c>
      <c r="G431" s="192">
        <v>8.9999999999999996E-7</v>
      </c>
      <c r="H431" s="192">
        <v>0.06</v>
      </c>
      <c r="I431" s="193">
        <v>0</v>
      </c>
    </row>
    <row r="432" spans="1:9" ht="13.5" thickBot="1" x14ac:dyDescent="0.35">
      <c r="A432" s="253"/>
      <c r="B432" s="255"/>
      <c r="C432" s="256">
        <v>0.1</v>
      </c>
      <c r="D432" s="256">
        <v>0.06</v>
      </c>
      <c r="E432" s="256">
        <v>5.0000000000000004E-6</v>
      </c>
      <c r="F432" s="256">
        <v>0.01</v>
      </c>
      <c r="G432" s="256">
        <v>8.9999999999999996E-7</v>
      </c>
      <c r="H432" s="256">
        <v>0.06</v>
      </c>
      <c r="I432" s="257">
        <v>0</v>
      </c>
    </row>
    <row r="433" spans="1:9" ht="13" x14ac:dyDescent="0.3">
      <c r="A433" s="254" t="s">
        <v>347</v>
      </c>
      <c r="B433" s="188" t="s">
        <v>338</v>
      </c>
      <c r="C433" s="189">
        <v>0.4</v>
      </c>
      <c r="D433" s="189">
        <v>0.26</v>
      </c>
      <c r="E433" s="189">
        <v>2.1999999999999999E-5</v>
      </c>
      <c r="F433" s="189">
        <v>0.02</v>
      </c>
      <c r="G433" s="189">
        <v>1.7E-6</v>
      </c>
      <c r="H433" s="189">
        <v>0.06</v>
      </c>
      <c r="I433" s="190">
        <v>0</v>
      </c>
    </row>
    <row r="434" spans="1:9" ht="13" x14ac:dyDescent="0.3">
      <c r="A434" s="252"/>
      <c r="B434" s="191"/>
      <c r="C434" s="192">
        <v>0.2</v>
      </c>
      <c r="D434" s="192">
        <v>0.13</v>
      </c>
      <c r="E434" s="192">
        <v>1.1E-5</v>
      </c>
      <c r="F434" s="192">
        <v>0.01</v>
      </c>
      <c r="G434" s="192">
        <v>8.9999999999999996E-7</v>
      </c>
      <c r="H434" s="192">
        <v>0.06</v>
      </c>
      <c r="I434" s="193">
        <v>0</v>
      </c>
    </row>
    <row r="435" spans="1:9" ht="13" x14ac:dyDescent="0.3">
      <c r="A435" s="252"/>
      <c r="B435" s="191"/>
      <c r="C435" s="192">
        <v>0.1</v>
      </c>
      <c r="D435" s="192">
        <v>7.0000000000000007E-2</v>
      </c>
      <c r="E435" s="192">
        <v>6.0000000000000002E-6</v>
      </c>
      <c r="F435" s="192">
        <v>0</v>
      </c>
      <c r="G435" s="192">
        <v>0</v>
      </c>
      <c r="H435" s="192">
        <v>0.06</v>
      </c>
      <c r="I435" s="193">
        <v>0</v>
      </c>
    </row>
    <row r="436" spans="1:9" ht="13" x14ac:dyDescent="0.3">
      <c r="A436" s="252"/>
      <c r="B436" s="191" t="s">
        <v>343</v>
      </c>
      <c r="C436" s="192">
        <v>0.4</v>
      </c>
      <c r="D436" s="192">
        <v>0.21</v>
      </c>
      <c r="E436" s="192">
        <v>3.1000000000000001E-5</v>
      </c>
      <c r="F436" s="192">
        <v>0.02</v>
      </c>
      <c r="G436" s="192">
        <v>3.0000000000000001E-6</v>
      </c>
      <c r="H436" s="192">
        <v>0.06</v>
      </c>
      <c r="I436" s="193">
        <v>0</v>
      </c>
    </row>
    <row r="437" spans="1:9" ht="13" x14ac:dyDescent="0.3">
      <c r="A437" s="252"/>
      <c r="B437" s="191"/>
      <c r="C437" s="192">
        <v>0.2</v>
      </c>
      <c r="D437" s="192">
        <v>0.11</v>
      </c>
      <c r="E437" s="192">
        <v>1.5E-5</v>
      </c>
      <c r="F437" s="192">
        <v>0.01</v>
      </c>
      <c r="G437" s="192">
        <v>1.3E-6</v>
      </c>
      <c r="H437" s="192">
        <v>0.06</v>
      </c>
      <c r="I437" s="193">
        <v>0</v>
      </c>
    </row>
    <row r="438" spans="1:9" ht="13" x14ac:dyDescent="0.3">
      <c r="A438" s="252"/>
      <c r="B438" s="191"/>
      <c r="C438" s="192">
        <v>0.1</v>
      </c>
      <c r="D438" s="192">
        <v>0.05</v>
      </c>
      <c r="E438" s="192">
        <v>6.9999999999999999E-6</v>
      </c>
      <c r="F438" s="192">
        <v>0.01</v>
      </c>
      <c r="G438" s="192">
        <v>1.3E-6</v>
      </c>
      <c r="H438" s="192">
        <v>0.06</v>
      </c>
      <c r="I438" s="193">
        <v>0</v>
      </c>
    </row>
    <row r="439" spans="1:9" ht="13" x14ac:dyDescent="0.3">
      <c r="A439" s="252"/>
      <c r="B439" s="191" t="s">
        <v>346</v>
      </c>
      <c r="C439" s="192">
        <v>0.4</v>
      </c>
      <c r="D439" s="192">
        <v>0.21</v>
      </c>
      <c r="E439" s="192">
        <v>3.4E-5</v>
      </c>
      <c r="F439" s="192">
        <v>0.01</v>
      </c>
      <c r="G439" s="192">
        <v>1.5999999999999999E-6</v>
      </c>
      <c r="H439" s="192">
        <v>0.06</v>
      </c>
      <c r="I439" s="193">
        <v>0</v>
      </c>
    </row>
    <row r="440" spans="1:9" ht="13" x14ac:dyDescent="0.3">
      <c r="A440" s="252"/>
      <c r="B440" s="191"/>
      <c r="C440" s="192">
        <v>0.2</v>
      </c>
      <c r="D440" s="192">
        <v>0.11</v>
      </c>
      <c r="E440" s="192">
        <v>1.5E-5</v>
      </c>
      <c r="F440" s="192">
        <v>0.01</v>
      </c>
      <c r="G440" s="192">
        <v>1.3E-6</v>
      </c>
      <c r="H440" s="192">
        <v>0.06</v>
      </c>
      <c r="I440" s="193">
        <v>0</v>
      </c>
    </row>
    <row r="441" spans="1:9" ht="13.5" thickBot="1" x14ac:dyDescent="0.35">
      <c r="A441" s="253"/>
      <c r="B441" s="194"/>
      <c r="C441" s="195">
        <v>0.1</v>
      </c>
      <c r="D441" s="195">
        <v>0.05</v>
      </c>
      <c r="E441" s="195">
        <v>1.0000000000000001E-5</v>
      </c>
      <c r="F441" s="195">
        <v>0</v>
      </c>
      <c r="G441" s="195">
        <v>0</v>
      </c>
      <c r="H441" s="195">
        <v>0.06</v>
      </c>
      <c r="I441" s="196">
        <v>0</v>
      </c>
    </row>
    <row r="442" spans="1:9" ht="13" x14ac:dyDescent="0.3">
      <c r="A442"/>
      <c r="B442"/>
      <c r="C442"/>
      <c r="D442"/>
      <c r="E442"/>
      <c r="F442"/>
      <c r="G442"/>
      <c r="H442"/>
    </row>
    <row r="443" spans="1:9" ht="13" x14ac:dyDescent="0.3">
      <c r="A443" s="197" t="s">
        <v>354</v>
      </c>
      <c r="B443" s="197"/>
      <c r="C443" s="197"/>
      <c r="D443"/>
      <c r="E443"/>
      <c r="F443"/>
      <c r="G443"/>
      <c r="H443"/>
    </row>
    <row r="444" spans="1:9" ht="13" x14ac:dyDescent="0.3">
      <c r="A444" s="197" t="s">
        <v>355</v>
      </c>
      <c r="B444" s="197"/>
      <c r="C444" s="197"/>
      <c r="D444"/>
      <c r="E444"/>
      <c r="F444"/>
      <c r="G444"/>
      <c r="H444"/>
    </row>
    <row r="445" spans="1:9" ht="13.5" thickBot="1" x14ac:dyDescent="0.35">
      <c r="A445" s="197" t="s">
        <v>356</v>
      </c>
      <c r="B445" s="197"/>
      <c r="C445" s="197"/>
      <c r="D445"/>
      <c r="E445"/>
      <c r="F445"/>
      <c r="G445"/>
      <c r="H445"/>
    </row>
    <row r="446" spans="1:9" ht="13" x14ac:dyDescent="0.3">
      <c r="A446" s="188" t="s">
        <v>211</v>
      </c>
      <c r="B446" s="189" t="s">
        <v>357</v>
      </c>
      <c r="C446" s="190" t="s">
        <v>358</v>
      </c>
      <c r="D446"/>
      <c r="E446"/>
      <c r="F446"/>
      <c r="G446"/>
      <c r="H446"/>
    </row>
    <row r="447" spans="1:9" ht="13" x14ac:dyDescent="0.3">
      <c r="A447" s="191" t="s">
        <v>359</v>
      </c>
      <c r="B447" s="192" t="s">
        <v>360</v>
      </c>
      <c r="C447" s="193">
        <v>17.5</v>
      </c>
      <c r="D447"/>
      <c r="E447"/>
      <c r="F447"/>
      <c r="G447"/>
      <c r="H447"/>
    </row>
    <row r="448" spans="1:9" ht="13" x14ac:dyDescent="0.3">
      <c r="A448" s="191" t="s">
        <v>361</v>
      </c>
      <c r="B448" s="192" t="s">
        <v>362</v>
      </c>
      <c r="C448" s="193">
        <v>20.8</v>
      </c>
      <c r="D448"/>
      <c r="E448"/>
      <c r="F448"/>
      <c r="G448"/>
      <c r="H448"/>
    </row>
    <row r="449" spans="1:8" ht="13" x14ac:dyDescent="0.3">
      <c r="A449" s="191"/>
      <c r="B449" s="192" t="s">
        <v>363</v>
      </c>
      <c r="C449" s="193">
        <v>18.2</v>
      </c>
      <c r="D449"/>
      <c r="E449"/>
      <c r="F449"/>
      <c r="G449"/>
      <c r="H449"/>
    </row>
    <row r="450" spans="1:8" ht="14.65" customHeight="1" x14ac:dyDescent="0.3">
      <c r="A450" s="191"/>
      <c r="B450" s="192" t="s">
        <v>364</v>
      </c>
      <c r="C450" s="193">
        <v>15.2</v>
      </c>
      <c r="D450"/>
      <c r="E450"/>
      <c r="F450"/>
      <c r="G450"/>
      <c r="H450"/>
    </row>
    <row r="451" spans="1:8" ht="13" x14ac:dyDescent="0.3">
      <c r="A451" s="191" t="s">
        <v>291</v>
      </c>
      <c r="B451" s="192" t="s">
        <v>365</v>
      </c>
      <c r="C451" s="193">
        <v>18.5</v>
      </c>
      <c r="D451"/>
      <c r="E451"/>
      <c r="F451"/>
      <c r="G451"/>
      <c r="H451"/>
    </row>
    <row r="452" spans="1:8" ht="13.5" thickBot="1" x14ac:dyDescent="0.35">
      <c r="A452" s="194"/>
      <c r="B452" s="195" t="s">
        <v>366</v>
      </c>
      <c r="C452" s="196">
        <v>20.8</v>
      </c>
      <c r="D452"/>
      <c r="E452"/>
      <c r="F452"/>
      <c r="G452"/>
      <c r="H452"/>
    </row>
    <row r="453" spans="1:8" ht="13" x14ac:dyDescent="0.3">
      <c r="A453" t="s">
        <v>367</v>
      </c>
      <c r="B453"/>
      <c r="C453"/>
      <c r="D453"/>
      <c r="E453"/>
      <c r="F453"/>
      <c r="G453"/>
      <c r="H453"/>
    </row>
    <row r="454" spans="1:8" ht="13" x14ac:dyDescent="0.3">
      <c r="A454" t="s">
        <v>368</v>
      </c>
      <c r="B454"/>
      <c r="C454"/>
      <c r="D454"/>
      <c r="E454"/>
      <c r="F454"/>
      <c r="G454"/>
      <c r="H454"/>
    </row>
    <row r="455" spans="1:8" ht="13" x14ac:dyDescent="0.3">
      <c r="A455"/>
      <c r="B455"/>
      <c r="C455"/>
      <c r="D455"/>
      <c r="E455"/>
      <c r="F455"/>
      <c r="G455"/>
      <c r="H455"/>
    </row>
    <row r="456" spans="1:8" ht="13" x14ac:dyDescent="0.3">
      <c r="A456" s="197" t="s">
        <v>369</v>
      </c>
      <c r="B456" s="197"/>
      <c r="C456"/>
      <c r="D456"/>
      <c r="E456"/>
      <c r="F456"/>
      <c r="G456"/>
      <c r="H456"/>
    </row>
    <row r="457" spans="1:8" ht="13.5" thickBot="1" x14ac:dyDescent="0.35">
      <c r="A457" s="197" t="s">
        <v>370</v>
      </c>
      <c r="B457" s="197"/>
      <c r="C457"/>
      <c r="D457"/>
      <c r="E457"/>
      <c r="F457"/>
      <c r="G457"/>
      <c r="H457"/>
    </row>
    <row r="458" spans="1:8" ht="13" x14ac:dyDescent="0.3">
      <c r="A458" s="188" t="s">
        <v>297</v>
      </c>
      <c r="B458" s="189" t="s">
        <v>82</v>
      </c>
      <c r="C458" s="189" t="s">
        <v>103</v>
      </c>
      <c r="D458" s="190" t="s">
        <v>371</v>
      </c>
      <c r="E458"/>
      <c r="F458"/>
      <c r="G458"/>
      <c r="H458"/>
    </row>
    <row r="459" spans="1:8" ht="13" x14ac:dyDescent="0.3">
      <c r="A459" s="191" t="s">
        <v>372</v>
      </c>
      <c r="B459" s="192">
        <v>0.93</v>
      </c>
      <c r="C459" s="192">
        <v>0.72</v>
      </c>
      <c r="D459" s="193">
        <v>0.72</v>
      </c>
      <c r="E459"/>
      <c r="F459"/>
      <c r="G459"/>
      <c r="H459"/>
    </row>
    <row r="460" spans="1:8" ht="13.5" thickBot="1" x14ac:dyDescent="0.35">
      <c r="A460" s="194" t="s">
        <v>373</v>
      </c>
      <c r="B460" s="195">
        <v>0.93</v>
      </c>
      <c r="C460" s="195">
        <v>0.8</v>
      </c>
      <c r="D460" s="196">
        <v>0.72</v>
      </c>
      <c r="E460"/>
      <c r="F460"/>
      <c r="G460"/>
      <c r="H460"/>
    </row>
    <row r="466" spans="1:7" ht="13" x14ac:dyDescent="0.3">
      <c r="A466"/>
      <c r="B466"/>
      <c r="C466"/>
      <c r="D466"/>
      <c r="E466"/>
      <c r="F466"/>
      <c r="G466"/>
    </row>
    <row r="467" spans="1:7" ht="13" x14ac:dyDescent="0.3">
      <c r="A467"/>
      <c r="B467"/>
      <c r="C467"/>
      <c r="D467"/>
      <c r="E467"/>
      <c r="F467"/>
      <c r="G467"/>
    </row>
    <row r="468" spans="1:7" ht="13" x14ac:dyDescent="0.3">
      <c r="A468"/>
      <c r="B468"/>
      <c r="C468"/>
      <c r="D468"/>
      <c r="E468"/>
      <c r="F468"/>
      <c r="G468"/>
    </row>
    <row r="469" spans="1:7" ht="13" x14ac:dyDescent="0.3">
      <c r="B469"/>
      <c r="C469"/>
      <c r="D469"/>
      <c r="E469"/>
      <c r="F469"/>
      <c r="G469"/>
    </row>
    <row r="470" spans="1:7" ht="13" x14ac:dyDescent="0.3">
      <c r="A470"/>
      <c r="F470"/>
      <c r="G470"/>
    </row>
    <row r="471" spans="1:7" ht="13" x14ac:dyDescent="0.3">
      <c r="A471"/>
      <c r="B471"/>
      <c r="C471"/>
      <c r="D471"/>
      <c r="E471"/>
      <c r="F471"/>
      <c r="G471"/>
    </row>
    <row r="472" spans="1:7" ht="13" x14ac:dyDescent="0.3">
      <c r="A472"/>
      <c r="B472"/>
      <c r="C472"/>
      <c r="D472"/>
      <c r="E472"/>
      <c r="F472"/>
      <c r="G472"/>
    </row>
    <row r="473" spans="1:7" ht="13" x14ac:dyDescent="0.3">
      <c r="A473" s="219"/>
      <c r="B473"/>
      <c r="C473"/>
      <c r="D473"/>
      <c r="E473"/>
      <c r="F473"/>
      <c r="G473"/>
    </row>
    <row r="474" spans="1:7" ht="13" x14ac:dyDescent="0.3">
      <c r="A474" s="219"/>
      <c r="E474"/>
      <c r="F474"/>
      <c r="G474"/>
    </row>
    <row r="475" spans="1:7" ht="13" x14ac:dyDescent="0.3">
      <c r="A475" s="219"/>
      <c r="E475"/>
      <c r="F475"/>
      <c r="G475"/>
    </row>
    <row r="476" spans="1:7" ht="13" x14ac:dyDescent="0.3">
      <c r="A476" s="219"/>
      <c r="E476"/>
      <c r="F476"/>
      <c r="G476"/>
    </row>
    <row r="477" spans="1:7" ht="13" x14ac:dyDescent="0.3">
      <c r="A477" s="219"/>
      <c r="E477"/>
      <c r="F477"/>
      <c r="G477"/>
    </row>
    <row r="478" spans="1:7" ht="22.9" customHeight="1" x14ac:dyDescent="0.3">
      <c r="A478" s="219"/>
      <c r="E478"/>
      <c r="F478"/>
      <c r="G478"/>
    </row>
    <row r="479" spans="1:7" x14ac:dyDescent="0.25">
      <c r="A479" s="219"/>
    </row>
    <row r="480" spans="1:7" x14ac:dyDescent="0.25">
      <c r="A480" s="219"/>
    </row>
    <row r="481" spans="1:1" x14ac:dyDescent="0.25">
      <c r="A481" s="219"/>
    </row>
    <row r="482" spans="1:1" x14ac:dyDescent="0.25">
      <c r="A482" s="219"/>
    </row>
    <row r="483" spans="1:1" x14ac:dyDescent="0.25">
      <c r="A483" s="219"/>
    </row>
    <row r="484" spans="1:1" x14ac:dyDescent="0.25">
      <c r="A484" s="219"/>
    </row>
    <row r="485" spans="1:1" x14ac:dyDescent="0.25">
      <c r="A485" s="219"/>
    </row>
    <row r="486" spans="1:1" x14ac:dyDescent="0.25">
      <c r="A486" s="219"/>
    </row>
    <row r="487" spans="1:1" x14ac:dyDescent="0.25">
      <c r="A487" s="219"/>
    </row>
    <row r="488" spans="1:1" x14ac:dyDescent="0.25">
      <c r="A488" s="219"/>
    </row>
    <row r="489" spans="1:1" x14ac:dyDescent="0.25">
      <c r="A489" s="219"/>
    </row>
    <row r="490" spans="1:1" x14ac:dyDescent="0.25">
      <c r="A490" s="219"/>
    </row>
    <row r="491" spans="1:1" x14ac:dyDescent="0.25">
      <c r="A491" s="219"/>
    </row>
    <row r="492" spans="1:1" x14ac:dyDescent="0.25">
      <c r="A492" s="219"/>
    </row>
    <row r="493" spans="1:1" x14ac:dyDescent="0.25">
      <c r="A493" s="219"/>
    </row>
    <row r="494" spans="1:1" x14ac:dyDescent="0.25">
      <c r="A494" s="219"/>
    </row>
    <row r="495" spans="1:1" x14ac:dyDescent="0.25">
      <c r="A495" s="219"/>
    </row>
  </sheetData>
  <sheetProtection algorithmName="SHA-512" hashValue="w+Fhgc0yUsTUMMRz9sFlcZFVqi3rtS23L2pEX3b9XYmBeVoD9gGdQxC67ZG4wkmOItlX8CeQ2M6Iq7XBkhzJCg==" saltValue="ZFbyhU5ZdozWfESHcCKjnA==" spinCount="100000" sheet="1" objects="1" scenarios="1"/>
  <mergeCells count="43">
    <mergeCell ref="A381:A384"/>
    <mergeCell ref="A389:A392"/>
    <mergeCell ref="A393:A396"/>
    <mergeCell ref="A397:A400"/>
    <mergeCell ref="A337:A346"/>
    <mergeCell ref="A347:A360"/>
    <mergeCell ref="A361:A363"/>
    <mergeCell ref="A364:A367"/>
    <mergeCell ref="A373:A376"/>
    <mergeCell ref="A377:A380"/>
    <mergeCell ref="A328:A336"/>
    <mergeCell ref="A258:A265"/>
    <mergeCell ref="A273:A274"/>
    <mergeCell ref="A275:A276"/>
    <mergeCell ref="A277:A280"/>
    <mergeCell ref="A281:A284"/>
    <mergeCell ref="A285:A289"/>
    <mergeCell ref="A290:A295"/>
    <mergeCell ref="A296:A301"/>
    <mergeCell ref="A302:A307"/>
    <mergeCell ref="A308:A313"/>
    <mergeCell ref="A314:A317"/>
    <mergeCell ref="A253:A257"/>
    <mergeCell ref="A64:I64"/>
    <mergeCell ref="A66:G66"/>
    <mergeCell ref="A192:A205"/>
    <mergeCell ref="A206:A218"/>
    <mergeCell ref="A219:A228"/>
    <mergeCell ref="A229:A245"/>
    <mergeCell ref="A246:A250"/>
    <mergeCell ref="A251:A252"/>
    <mergeCell ref="A51:D51"/>
    <mergeCell ref="A42:E42"/>
    <mergeCell ref="A3:L3"/>
    <mergeCell ref="B4:C4"/>
    <mergeCell ref="D4:E4"/>
    <mergeCell ref="F4:H4"/>
    <mergeCell ref="I4:J4"/>
    <mergeCell ref="K4:L4"/>
    <mergeCell ref="A21:I21"/>
    <mergeCell ref="A22:A24"/>
    <mergeCell ref="B22:E22"/>
    <mergeCell ref="F22:I22"/>
  </mergeCells>
  <conditionalFormatting sqref="B6:B18">
    <cfRule type="colorScale" priority="104">
      <colorScale>
        <cfvo type="min"/>
        <cfvo type="max"/>
        <color rgb="FFFCFCFF"/>
        <color rgb="FFF8696B"/>
      </colorScale>
    </cfRule>
  </conditionalFormatting>
  <conditionalFormatting sqref="B25:B40">
    <cfRule type="colorScale" priority="92">
      <colorScale>
        <cfvo type="min"/>
        <cfvo type="max"/>
        <color rgb="FF63BE7B"/>
        <color rgb="FFFCFCFF"/>
      </colorScale>
    </cfRule>
  </conditionalFormatting>
  <conditionalFormatting sqref="C6:C18">
    <cfRule type="colorScale" priority="105">
      <colorScale>
        <cfvo type="min"/>
        <cfvo type="max"/>
        <color rgb="FFFCFCFF"/>
        <color rgb="FFF8696B"/>
      </colorScale>
    </cfRule>
  </conditionalFormatting>
  <conditionalFormatting sqref="C25:C40">
    <cfRule type="colorScale" priority="93">
      <colorScale>
        <cfvo type="min"/>
        <cfvo type="max"/>
        <color rgb="FF63BE7B"/>
        <color rgb="FFFCFCFF"/>
      </colorScale>
    </cfRule>
  </conditionalFormatting>
  <conditionalFormatting sqref="D6:D18">
    <cfRule type="colorScale" priority="106">
      <colorScale>
        <cfvo type="min"/>
        <cfvo type="max"/>
        <color rgb="FFFCFCFF"/>
        <color rgb="FFF8696B"/>
      </colorScale>
    </cfRule>
  </conditionalFormatting>
  <conditionalFormatting sqref="D25:D40">
    <cfRule type="colorScale" priority="94">
      <colorScale>
        <cfvo type="min"/>
        <cfvo type="max"/>
        <color rgb="FF63BE7B"/>
        <color rgb="FFFCFCFF"/>
      </colorScale>
    </cfRule>
  </conditionalFormatting>
  <conditionalFormatting sqref="E6:E18">
    <cfRule type="colorScale" priority="107">
      <colorScale>
        <cfvo type="min"/>
        <cfvo type="max"/>
        <color rgb="FFFCFCFF"/>
        <color rgb="FFF8696B"/>
      </colorScale>
    </cfRule>
  </conditionalFormatting>
  <conditionalFormatting sqref="E25:E40">
    <cfRule type="colorScale" priority="95">
      <colorScale>
        <cfvo type="min"/>
        <cfvo type="max"/>
        <color rgb="FFFCFCFF"/>
        <color rgb="FF63BE7B"/>
      </colorScale>
    </cfRule>
  </conditionalFormatting>
  <conditionalFormatting sqref="F6:F18">
    <cfRule type="colorScale" priority="108">
      <colorScale>
        <cfvo type="min"/>
        <cfvo type="max"/>
        <color rgb="FFFCFCFF"/>
        <color rgb="FFF8696B"/>
      </colorScale>
    </cfRule>
  </conditionalFormatting>
  <conditionalFormatting sqref="F25:F40">
    <cfRule type="colorScale" priority="96">
      <colorScale>
        <cfvo type="min"/>
        <cfvo type="max"/>
        <color rgb="FF63BE7B"/>
        <color rgb="FFFCFCFF"/>
      </colorScale>
    </cfRule>
  </conditionalFormatting>
  <conditionalFormatting sqref="G6:G18">
    <cfRule type="colorScale" priority="109">
      <colorScale>
        <cfvo type="min"/>
        <cfvo type="max"/>
        <color rgb="FFFCFCFF"/>
        <color rgb="FFF8696B"/>
      </colorScale>
    </cfRule>
  </conditionalFormatting>
  <conditionalFormatting sqref="G25:G40">
    <cfRule type="colorScale" priority="97">
      <colorScale>
        <cfvo type="min"/>
        <cfvo type="max"/>
        <color rgb="FF63BE7B"/>
        <color rgb="FFFCFCFF"/>
      </colorScale>
    </cfRule>
  </conditionalFormatting>
  <conditionalFormatting sqref="H6:H18">
    <cfRule type="colorScale" priority="110">
      <colorScale>
        <cfvo type="min"/>
        <cfvo type="max"/>
        <color rgb="FFFCFCFF"/>
        <color rgb="FFF8696B"/>
      </colorScale>
    </cfRule>
  </conditionalFormatting>
  <conditionalFormatting sqref="H25:H40">
    <cfRule type="colorScale" priority="98">
      <colorScale>
        <cfvo type="min"/>
        <cfvo type="max"/>
        <color rgb="FF63BE7B"/>
        <color rgb="FFFCFCFF"/>
      </colorScale>
    </cfRule>
  </conditionalFormatting>
  <conditionalFormatting sqref="I6:I18">
    <cfRule type="colorScale" priority="111">
      <colorScale>
        <cfvo type="min"/>
        <cfvo type="max"/>
        <color rgb="FFFCFCFF"/>
        <color rgb="FFF8696B"/>
      </colorScale>
    </cfRule>
  </conditionalFormatting>
  <conditionalFormatting sqref="I25:I40">
    <cfRule type="colorScale" priority="99">
      <colorScale>
        <cfvo type="min"/>
        <cfvo type="max"/>
        <color rgb="FF63BE7B"/>
        <color rgb="FFFCFCFF"/>
      </colorScale>
    </cfRule>
  </conditionalFormatting>
  <conditionalFormatting sqref="J6:J18">
    <cfRule type="colorScale" priority="112">
      <colorScale>
        <cfvo type="min"/>
        <cfvo type="max"/>
        <color rgb="FFFCFCFF"/>
        <color rgb="FFF8696B"/>
      </colorScale>
    </cfRule>
  </conditionalFormatting>
  <conditionalFormatting sqref="K6:K18">
    <cfRule type="colorScale" priority="113">
      <colorScale>
        <cfvo type="min"/>
        <cfvo type="max"/>
        <color rgb="FFFCFCFF"/>
        <color rgb="FFF8696B"/>
      </colorScale>
    </cfRule>
  </conditionalFormatting>
  <conditionalFormatting sqref="L6:L18">
    <cfRule type="colorScale" priority="114">
      <colorScale>
        <cfvo type="min"/>
        <cfvo type="max"/>
        <color rgb="FFFCFCFF"/>
        <color rgb="FFF8696B"/>
      </colorScale>
    </cfRule>
  </conditionalFormatting>
  <pageMargins left="0.75" right="0.75" top="1" bottom="1" header="0.5" footer="0.5"/>
  <pageSetup scale="70" fitToHeight="0" orientation="portrait" r:id="rId1"/>
  <headerFooter alignWithMargins="0"/>
  <rowBreaks count="2" manualBreakCount="2">
    <brk id="42" max="16383" man="1"/>
    <brk id="248" max="16383" man="1"/>
  </rowBreaks>
  <customProperties>
    <customPr name="fac4f877a"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A5B8A3-4A1D-498C-8160-5DEB4D7FC8D1}"/>
</file>

<file path=customXml/itemProps2.xml><?xml version="1.0" encoding="utf-8"?>
<ds:datastoreItem xmlns:ds="http://schemas.openxmlformats.org/officeDocument/2006/customXml" ds:itemID="{1A525BF7-354A-4308-BC80-D63590AF0192}"/>
</file>

<file path=customXml/itemProps3.xml><?xml version="1.0" encoding="utf-8"?>
<ds:datastoreItem xmlns:ds="http://schemas.openxmlformats.org/officeDocument/2006/customXml" ds:itemID="{196F8B08-4AE2-4E9F-9D3D-83F5743114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Gen'l Info</vt:lpstr>
      <vt:lpstr>CE Calcs</vt:lpstr>
      <vt:lpstr>Notes &amp; Assumptions</vt:lpstr>
      <vt:lpstr>Emission Factors</vt:lpstr>
      <vt:lpstr>Mileage_Lt_Duty</vt:lpstr>
      <vt:lpstr>Yrs_Effectiveness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Newlin</dc:creator>
  <cp:lastModifiedBy>Jason Newman</cp:lastModifiedBy>
  <cp:lastPrinted>2019-11-12T22:53:31Z</cp:lastPrinted>
  <dcterms:created xsi:type="dcterms:W3CDTF">2019-09-26T20:09:19Z</dcterms:created>
  <dcterms:modified xsi:type="dcterms:W3CDTF">2026-02-10T02:09:02Z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7ac805a7">
    <vt:lpwstr>{"st":1,"snapHeaders":true,"column":1,"row":1,"isHeaderVisible":true}</vt:lpwstr>
  </property>
  <property fmtid="{D5CDD505-2E9C-101B-9397-08002B2CF9AE}" pid="4" name="h6b7d7d67">
    <vt:lpwstr>{"st":2,"snapHeaders":true,"column":1,"row":1,"isHeaderVisible":true}</vt:lpwstr>
  </property>
  <property fmtid="{D5CDD505-2E9C-101B-9397-08002B2CF9AE}" pid="5" name="h1897317b">
    <vt:lpwstr>{"st":3,"snapHeaders":true,"column":1,"row":1,"isHeaderVisible":true}</vt:lpwstr>
  </property>
  <property fmtid="{D5CDD505-2E9C-101B-9397-08002B2CF9AE}" pid="6" name="hda407c0d">
    <vt:lpwstr>{"st":4,"snapHeaders":true,"column":1,"row":1,"isHeaderVisible":true}</vt:lpwstr>
  </property>
  <property fmtid="{D5CDD505-2E9C-101B-9397-08002B2CF9AE}" pid="7" name="hac4f877a">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