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mc:AlternateContent xmlns:mc="http://schemas.openxmlformats.org/markup-compatibility/2006">
    <mc:Choice Requires="x15">
      <x15ac:absPath xmlns:x15ac="http://schemas.microsoft.com/office/spreadsheetml/2010/11/ac" url="G:\Env_Rev\Grant Programs\TFCA PROGRAM\WORKSHTS\EXCEL\2024\"/>
    </mc:Choice>
  </mc:AlternateContent>
  <xr:revisionPtr revIDLastSave="0" documentId="13_ncr:1_{682C184D-29B3-4F6A-A2CD-ECEAD2109D1E}" xr6:coauthVersionLast="47" xr6:coauthVersionMax="47" xr10:uidLastSave="{00000000-0000-0000-0000-000000000000}"/>
  <bookViews>
    <workbookView xWindow="1103" yWindow="1103" windowWidth="15390" windowHeight="9532" tabRatio="877" xr2:uid="{00000000-000D-0000-FFFF-FFFF00000000}"/>
  </bookViews>
  <sheets>
    <sheet name="Instructions" sheetId="12" r:id="rId1"/>
    <sheet name="Gen'l Info" sheetId="11" r:id="rId2"/>
    <sheet name="CE calcs" sheetId="1" r:id="rId3"/>
    <sheet name="Notes and Assumptions" sheetId="10" r:id="rId4"/>
    <sheet name="Emission Factors" sheetId="16" r:id="rId5"/>
  </sheets>
  <externalReferences>
    <externalReference r:id="rId6"/>
    <externalReference r:id="rId7"/>
    <externalReference r:id="rId8"/>
    <externalReference r:id="rId9"/>
  </externalReferences>
  <definedNames>
    <definedName name="_xlnm._FilterDatabase" localSheetId="2" hidden="1">#REF!</definedName>
    <definedName name="_xlnm._FilterDatabase" localSheetId="4" hidden="1">'Emission Factors'!#REF!</definedName>
    <definedName name="_xlnm._FilterDatabase" localSheetId="1" hidden="1">'Gen''l Info'!#REF!</definedName>
    <definedName name="Admin_Cost" localSheetId="4">#REF!</definedName>
    <definedName name="Admin_Cost">#REF!</definedName>
    <definedName name="Admin_Cost_Max_5_Percent">#REF!</definedName>
    <definedName name="Admin_Cost_Percent">#REF!</definedName>
    <definedName name="Annual_CO2_Emissions" localSheetId="4">'Emission Factors'!#REF!</definedName>
    <definedName name="Annual_CO2_Emissions" localSheetId="1">'Gen''l Info'!#REF!</definedName>
    <definedName name="Annual_CO2_Emissions">'CE calcs'!$J$42</definedName>
    <definedName name="Annual_Emission_Reductions_ROG_NOx_PM" localSheetId="4">'Emission Factors'!#REF!</definedName>
    <definedName name="Annual_Emission_Reductions_ROG_NOx_PM" localSheetId="1">'Gen''l Info'!#REF!</definedName>
    <definedName name="Annual_Emission_Reductions_ROG_NOx_PM">'CE calcs'!$J$43</definedName>
    <definedName name="Annual_Mileage_New_Vehicles" localSheetId="4">'Emission Factors'!#REF!</definedName>
    <definedName name="Annual_Mileage_New_Vehicles" localSheetId="1">'Gen''l Info'!#REF!</definedName>
    <definedName name="Annual_Mileage_New_Vehicles">'CE calcs'!#REF!</definedName>
    <definedName name="Annual_NOx_Emissions" localSheetId="4">'Emission Factors'!#REF!</definedName>
    <definedName name="Annual_NOx_Emissions" localSheetId="1">'Gen''l Info'!#REF!</definedName>
    <definedName name="Annual_NOx_Emissions">'CE calcs'!$J$39</definedName>
    <definedName name="Annual_PM_Emissions" localSheetId="4">'Emission Factors'!#REF!</definedName>
    <definedName name="Annual_PM_Emissions" localSheetId="1">'Gen''l Info'!#REF!</definedName>
    <definedName name="Annual_PM_Emissions">'CE calcs'!$J$40</definedName>
    <definedName name="Annual_ROG_Emissions" localSheetId="4">'Emission Factors'!#REF!</definedName>
    <definedName name="Annual_ROG_Emissions" localSheetId="1">'Gen''l Info'!#REF!</definedName>
    <definedName name="Annual_ROG_Emissions">'CE calcs'!$J$38</definedName>
    <definedName name="Annual_Trips_Reduced" localSheetId="4">'Emission Factors'!#REF!</definedName>
    <definedName name="Annual_Trips_Reduced" localSheetId="1">'Gen''l Info'!#REF!</definedName>
    <definedName name="Annual_Trips_Reduced">'CE calcs'!#REF!</definedName>
    <definedName name="Annual_VMT_Reduction" localSheetId="4">'Emission Factors'!#REF!</definedName>
    <definedName name="Annual_VMT_Reduction" localSheetId="1">'Gen''l Info'!#REF!</definedName>
    <definedName name="Annual_VMT_Reduction">'CE calcs'!#REF!</definedName>
    <definedName name="Annual_Weighted_PM_Emissions" localSheetId="4">'Emission Factors'!#REF!</definedName>
    <definedName name="Annual_Weighted_PM_Emissions" localSheetId="1">'Gen''l Info'!#REF!</definedName>
    <definedName name="Annual_Weighted_PM_Emissions">'CE calcs'!$J$41</definedName>
    <definedName name="Application_Number" localSheetId="4">'Emission Factors'!#REF!</definedName>
    <definedName name="Application_Number" localSheetId="1">'Gen''l Info'!#REF!</definedName>
    <definedName name="Application_Number">'CE calcs'!#REF!</definedName>
    <definedName name="BEndNOxfactor" localSheetId="4">[1]Calcs!#REF!</definedName>
    <definedName name="BEndNOxfactor">[1]Calcs!#REF!</definedName>
    <definedName name="BEndROGfactor" localSheetId="4">[1]Calcs!#REF!</definedName>
    <definedName name="BEndROGfactor">[1]Calcs!#REF!</definedName>
    <definedName name="Benefits_Sensitive___PM_Impacted_Communities?" localSheetId="4">#REF!</definedName>
    <definedName name="Benefits_Sensitive___PM_Impacted_Communities?">#REF!</definedName>
    <definedName name="BTrips" localSheetId="4">[1]Calcs!#REF!</definedName>
    <definedName name="BTrips">[1]Calcs!#REF!</definedName>
    <definedName name="BVMT" localSheetId="4">'Emission Factors'!#REF!</definedName>
    <definedName name="BVMT" localSheetId="1">'Gen''l Info'!$B$30</definedName>
    <definedName name="BVMT">'CE calcs'!$C$76</definedName>
    <definedName name="BVMTNOxfactor" localSheetId="4">'Emission Factors'!#REF!</definedName>
    <definedName name="BVMTNOxfactor" localSheetId="1">'Gen''l Info'!$B$32</definedName>
    <definedName name="BVMTNOxfactor">'CE calcs'!$C$78</definedName>
    <definedName name="BVMTPM10factor" localSheetId="4">'Emission Factors'!#REF!</definedName>
    <definedName name="BVMTPM10factor" localSheetId="1">'Gen''l Info'!$B$33</definedName>
    <definedName name="BVMTPM10factor">'CE calcs'!$C$79</definedName>
    <definedName name="BVMTROGfactor" localSheetId="4">'Emission Factors'!#REF!</definedName>
    <definedName name="BVMTROGfactor" localSheetId="1">'Gen''l Info'!$B$31</definedName>
    <definedName name="BVMTROGfactor">'CE calcs'!$C$77</definedName>
    <definedName name="Clean_Air_Policies_Points" localSheetId="4">'Emission Factors'!#REF!</definedName>
    <definedName name="Clean_Air_Policies_Points" localSheetId="1">'Gen''l Info'!#REF!</definedName>
    <definedName name="Clean_Air_Policies_Points">'CE calcs'!$S$40</definedName>
    <definedName name="CO2_Electric">'[2]EF-Trip Reduction'!$C$41</definedName>
    <definedName name="CO2_from_CNG">'[2]EF-Trip Reduction'!$C$40</definedName>
    <definedName name="CoFund" localSheetId="4">'Emission Factors'!#REF!</definedName>
    <definedName name="CoFund" localSheetId="1">'Gen''l Info'!#REF!</definedName>
    <definedName name="CoFund">'CE calcs'!$C$75</definedName>
    <definedName name="Cost_Effectiveness_Points" localSheetId="4">'Emission Factors'!#REF!</definedName>
    <definedName name="Cost_Effectiveness_Points" localSheetId="1">'Gen''l Info'!#REF!</definedName>
    <definedName name="Cost_Effectiveness_Points">'CE calcs'!#REF!</definedName>
    <definedName name="CurrentStd" localSheetId="4">'Emission Factors'!#REF!</definedName>
    <definedName name="CurrentStd">#REF!</definedName>
    <definedName name="Disadvantaged_Community_Points" localSheetId="4">'Emission Factors'!#REF!</definedName>
    <definedName name="Disadvantaged_Community_Points" localSheetId="1">'Gen''l Info'!#REF!</definedName>
    <definedName name="Disadvantaged_Community_Points">'CE calcs'!$T$62</definedName>
    <definedName name="District_Staff_Liason__initials">#REF!</definedName>
    <definedName name="DisVMT">[1]Calcs!#REF!</definedName>
    <definedName name="DVMTNOxfactor">[3]Calcs!#REF!</definedName>
    <definedName name="DVMTROGfactor">[3]Calcs!#REF!</definedName>
    <definedName name="Final_Report_Date_CMA" localSheetId="4">'Emission Factors'!#REF!</definedName>
    <definedName name="Final_Report_Date_CMA" localSheetId="1">'Gen''l Info'!#REF!</definedName>
    <definedName name="Final_Report_Date_CMA">'CE calcs'!#REF!</definedName>
    <definedName name="Final_Report_Date_PM" localSheetId="4">[3]Calcs!#REF!</definedName>
    <definedName name="Final_Report_Date_PM">[3]Calcs!#REF!</definedName>
    <definedName name="Greenhouse_Gas_Points" localSheetId="4">'Emission Factors'!#REF!</definedName>
    <definedName name="Greenhouse_Gas_Points" localSheetId="1">'Gen''l Info'!#REF!</definedName>
    <definedName name="Greenhouse_Gas_Points">'CE calcs'!$S$38</definedName>
    <definedName name="Incremental_Cost">#REF!</definedName>
    <definedName name="Lifetime_CO2_Emissions" localSheetId="4">'Emission Factors'!#REF!</definedName>
    <definedName name="Lifetime_CO2_Emissions" localSheetId="1">'Gen''l Info'!#REF!</definedName>
    <definedName name="Lifetime_CO2_Emissions">'CE calcs'!$K$42</definedName>
    <definedName name="Lifetime_Emission_Reductions_ROG_NOx">[3]Calcs!#REF!</definedName>
    <definedName name="Lifetime_Emission_Reductions_ROG_NOx_PM" localSheetId="4">'Emission Factors'!#REF!</definedName>
    <definedName name="Lifetime_Emission_Reductions_ROG_NOx_PM" localSheetId="1">'Gen''l Info'!#REF!</definedName>
    <definedName name="Lifetime_Emission_Reductions_ROG_NOx_PM">'CE calcs'!$K$43</definedName>
    <definedName name="Lifetime_Emissions_Reductions_Tons_ROG_NOx_PM">[1]Calcs!#REF!</definedName>
    <definedName name="Lifetime_NOx_Emissions" localSheetId="4">'Emission Factors'!#REF!</definedName>
    <definedName name="Lifetime_NOx_Emissions" localSheetId="1">'Gen''l Info'!#REF!</definedName>
    <definedName name="Lifetime_NOx_Emissions">'CE calcs'!$K$39</definedName>
    <definedName name="Lifetime_NOx_Emissions_Plus_Scrap_Credit">[4]Calcs!#REF!</definedName>
    <definedName name="Lifetime_PM_Emissions" localSheetId="4">'Emission Factors'!#REF!</definedName>
    <definedName name="Lifetime_PM_Emissions" localSheetId="1">'Gen''l Info'!#REF!</definedName>
    <definedName name="Lifetime_PM_Emissions">'CE calcs'!$K$40</definedName>
    <definedName name="Lifetime_ROG_Emissions" localSheetId="4">'Emission Factors'!#REF!</definedName>
    <definedName name="Lifetime_ROG_Emissions" localSheetId="1">'Gen''l Info'!#REF!</definedName>
    <definedName name="Lifetime_ROG_Emissions">'CE calcs'!$K$38</definedName>
    <definedName name="Lifetime_ROG_Emissions_Plus_Scrap_Credit">[4]Calcs!#REF!</definedName>
    <definedName name="Lifetime_Trips_Eliminated">[1]Calcs!#REF!</definedName>
    <definedName name="Lifetime_Trips_Reduced" localSheetId="4">'Emission Factors'!#REF!</definedName>
    <definedName name="Lifetime_Trips_Reduced" localSheetId="1">'Gen''l Info'!#REF!</definedName>
    <definedName name="Lifetime_Trips_Reduced">'CE calcs'!#REF!</definedName>
    <definedName name="Lifetime_VMT_Reduction" localSheetId="4">'Emission Factors'!#REF!</definedName>
    <definedName name="Lifetime_VMT_Reduction" localSheetId="1">'Gen''l Info'!#REF!</definedName>
    <definedName name="Lifetime_VMT_Reduction">'CE calcs'!#REF!</definedName>
    <definedName name="Lifetime_Weighted_PM_Emissions" localSheetId="4">'Emission Factors'!#REF!</definedName>
    <definedName name="Lifetime_Weighted_PM_Emissions" localSheetId="1">'Gen''l Info'!#REF!</definedName>
    <definedName name="Lifetime_Weighted_PM_Emissions">'CE calcs'!$K$41</definedName>
    <definedName name="Lifetime_Weighted_PM_Emissions_Plus_Scrap_Credit">[4]Calcs!#REF!</definedName>
    <definedName name="Local_Clean_Air_Planning_Points" localSheetId="4">'Emission Factors'!#REF!</definedName>
    <definedName name="Local_Clean_Air_Planning_Points" localSheetId="1">'Gen''l Info'!#REF!</definedName>
    <definedName name="Local_Clean_Air_Planning_Points">#REF!</definedName>
    <definedName name="Matching_Funds_Documentation">#REF!</definedName>
    <definedName name="Maximum_Funds_Requested_Public_Agency">#REF!</definedName>
    <definedName name="MF_Line_Item_1">#REF!</definedName>
    <definedName name="MF_Line_Item_1_Amount">#REF!</definedName>
    <definedName name="MF_Line_Item_1_Source">#REF!</definedName>
    <definedName name="MF_Line_Item_2">#REF!</definedName>
    <definedName name="MF_Line_Item_2_Amount">#REF!</definedName>
    <definedName name="MF_Line_Item_2_Source">#REF!</definedName>
    <definedName name="MF_Line_Item_3">#REF!</definedName>
    <definedName name="MF_Line_Item_3_Amount">#REF!</definedName>
    <definedName name="MF_Line_Item_3_Source">#REF!</definedName>
    <definedName name="MF_Line_Item_4">#REF!</definedName>
    <definedName name="MF_Line_Item_4_Amount">#REF!</definedName>
    <definedName name="MF_Line_Item_4_Source">#REF!</definedName>
    <definedName name="MF_Line_Item_5">#REF!</definedName>
    <definedName name="MF_Line_Item_5_Amount">#REF!</definedName>
    <definedName name="MF_Line_Item_5_Source">#REF!</definedName>
    <definedName name="MF_Percent">#REF!</definedName>
    <definedName name="MF_Percent_Requirement">#REF!</definedName>
    <definedName name="MF_Source_1">#REF!</definedName>
    <definedName name="MF_Source_1_Amount">#REF!</definedName>
    <definedName name="MF_Source_1_Status">#REF!</definedName>
    <definedName name="MF_Source_2">#REF!</definedName>
    <definedName name="MF_Source_2_Amount">#REF!</definedName>
    <definedName name="MF_Source_2_Status">#REF!</definedName>
    <definedName name="MF_Source_3">#REF!</definedName>
    <definedName name="MF_Source_3_Amount">#REF!</definedName>
    <definedName name="MF_Source_3_Status">#REF!</definedName>
    <definedName name="MF_Source_4">#REF!</definedName>
    <definedName name="MF_Source_4_Amount">#REF!</definedName>
    <definedName name="MF_Source_4_Status">#REF!</definedName>
    <definedName name="MF_Source_5">#REF!</definedName>
    <definedName name="MF_Source_5_Amount">#REF!</definedName>
    <definedName name="MF_Source_5_Status">#REF!</definedName>
    <definedName name="Milestone_1">#REF!</definedName>
    <definedName name="Milestone_1_Date">#REF!</definedName>
    <definedName name="Milestone_2">#REF!</definedName>
    <definedName name="Milestone_2_Date">#REF!</definedName>
    <definedName name="Milestone_3">#REF!</definedName>
    <definedName name="Milestone_3_Date">#REF!</definedName>
    <definedName name="Milestone_4">#REF!</definedName>
    <definedName name="Milestone_4_Date">#REF!</definedName>
    <definedName name="Milestone_5">#REF!</definedName>
    <definedName name="Milestone_5_Date">#REF!</definedName>
    <definedName name="Milestone_6">#REF!</definedName>
    <definedName name="Milestone_6_Date">#REF!</definedName>
    <definedName name="MPG_Diesel_Bus">'[2]EF-Trip Reduction'!$C$48</definedName>
    <definedName name="New_Vehicle_NOx_Emission_Factor__gr_yr" localSheetId="4">'Emission Factors'!#REF!</definedName>
    <definedName name="New_Vehicle_NOx_Emission_Factor__gr_yr" localSheetId="1">'Gen''l Info'!#REF!</definedName>
    <definedName name="New_Vehicle_NOx_Emission_Factor__gr_yr">'CE calcs'!#REF!</definedName>
    <definedName name="New_Vehicle_PM_Emission_Factor__gr_mi" localSheetId="4">'Emission Factors'!#REF!</definedName>
    <definedName name="New_Vehicle_PM_Emission_Factor__gr_mi" localSheetId="1">'Gen''l Info'!#REF!</definedName>
    <definedName name="New_Vehicle_PM_Emission_Factor__gr_mi">'CE calcs'!$D$75</definedName>
    <definedName name="New_Vehicle_ROG_Emission_Factor__gr_yr" localSheetId="4">'Emission Factors'!#REF!</definedName>
    <definedName name="New_Vehicle_ROG_Emission_Factor__gr_yr" localSheetId="1">'Gen''l Info'!#REF!</definedName>
    <definedName name="New_Vehicle_ROG_Emission_Factor__gr_yr">'CE calcs'!#REF!</definedName>
    <definedName name="NewVehicleStd" localSheetId="4">'Emission Factors'!#REF!</definedName>
    <definedName name="NewVehicleStd">#REF!</definedName>
    <definedName name="NOx_Emis_Reductions_from_HD_Vehicles">[4]Calcs!#REF!</definedName>
    <definedName name="NOx_Emissions_W_Project">[3]Calcs!#REF!</definedName>
    <definedName name="NOx_Emissions_WO_Project">[3]Calcs!#REF!</definedName>
    <definedName name="NOx_Running_Emission_Factor">[1]Calcs!#REF!</definedName>
    <definedName name="NOx_Trip_Factor">[1]Calcs!#REF!</definedName>
    <definedName name="Number_New_Vehicles_Purchased">[4]Calcs!#REF!</definedName>
    <definedName name="Number_of_New_Vehicles" localSheetId="4">'Emission Factors'!#REF!</definedName>
    <definedName name="Number_of_New_Vehicles" localSheetId="1">'Gen''l Info'!#REF!</definedName>
    <definedName name="Number_of_New_Vehicles">'CE calcs'!#REF!</definedName>
    <definedName name="Number_Vehicles_Repowered" localSheetId="4">[4]Calcs!#REF!</definedName>
    <definedName name="Number_Vehicles_Repowered">[4]Calcs!#REF!</definedName>
    <definedName name="Number_Vehicles_Required_Scrapped" localSheetId="4">[4]Calcs!#REF!</definedName>
    <definedName name="Number_Vehicles_Required_Scrapped">[4]Calcs!#REF!</definedName>
    <definedName name="Number_Vehicles_Retrofit" localSheetId="4">[4]Calcs!#REF!</definedName>
    <definedName name="Number_Vehicles_Retrofit">[4]Calcs!#REF!</definedName>
    <definedName name="Number_Vehicles_Voluntarily_Scrapped">[4]Calcs!#REF!</definedName>
    <definedName name="Other_Project_Attributes_Points" localSheetId="4">'Emission Factors'!#REF!</definedName>
    <definedName name="Other_Project_Attributes_Points" localSheetId="1">'Gen''l Info'!#REF!</definedName>
    <definedName name="Other_Project_Attributes_Points">'CE calcs'!$S$39</definedName>
    <definedName name="Percent_Regional_Fund_of_Total">#REF!</definedName>
    <definedName name="Person_Signing_Contract">#REF!</definedName>
    <definedName name="Person_Signing_Contract_Address">#REF!</definedName>
    <definedName name="Person_Signing_Contract_City">#REF!</definedName>
    <definedName name="Person_Signing_Contract_Email">#REF!</definedName>
    <definedName name="Person_Signing_Contract_Fax">#REF!</definedName>
    <definedName name="Person_Signing_Contract_Job_Title">#REF!</definedName>
    <definedName name="Person_Signing_Contract_Phone_Number">#REF!</definedName>
    <definedName name="Person_Signing_Contract_Zip">#REF!</definedName>
    <definedName name="PM_Emis_Reductions_from_HD_Vehicles">[4]Calcs!#REF!</definedName>
    <definedName name="PM_Exhaust_Emissions">[1]Calcs!#REF!</definedName>
    <definedName name="PM_Exhaust_Factor">[1]Calcs!#REF!</definedName>
    <definedName name="PM_Tire_Wear_Factor">[1]Calcs!#REF!</definedName>
    <definedName name="PM10_Emission_Factor">[1]Calcs!#REF!</definedName>
    <definedName name="Primary_Contact">#REF!</definedName>
    <definedName name="Primary_Contact_Address">#REF!</definedName>
    <definedName name="Primary_Contact_City">#REF!</definedName>
    <definedName name="Primary_Contact_Email">#REF!</definedName>
    <definedName name="Primary_Contact_Fax">#REF!</definedName>
    <definedName name="Primary_Contact_Job_Title">#REF!</definedName>
    <definedName name="Primary_Contact_Phone_Number">#REF!</definedName>
    <definedName name="Primary_Contact_Title">#REF!</definedName>
    <definedName name="Primary_Contact_Zip">#REF!</definedName>
    <definedName name="_xlnm.Print_Area" localSheetId="2">'CE calcs'!$A$1:$W$45</definedName>
    <definedName name="_xlnm.Print_Area" localSheetId="4">'Emission Factors'!$A$1:$J$4</definedName>
    <definedName name="_xlnm.Print_Area" localSheetId="1">'Gen''l Info'!$A$1:$B$26</definedName>
    <definedName name="_xlnm.Print_Area" localSheetId="0">Instructions!$A$1:$L$58</definedName>
    <definedName name="Project_Description">#REF!</definedName>
    <definedName name="Project_Sponsor" localSheetId="4">'Emission Factors'!#REF!</definedName>
    <definedName name="Project_Sponsor" localSheetId="1">'Gen''l Info'!#REF!</definedName>
    <definedName name="Project_Sponsor">'CE calcs'!#REF!</definedName>
    <definedName name="Project_Sponsor_Address" localSheetId="4">'Emission Factors'!#REF!</definedName>
    <definedName name="Project_Sponsor_Address" localSheetId="1">'Gen''l Info'!#REF!</definedName>
    <definedName name="Project_Sponsor_Address">'CE calcs'!$K$10</definedName>
    <definedName name="Project_Sponsor_City" localSheetId="4">'Emission Factors'!#REF!</definedName>
    <definedName name="Project_Sponsor_City" localSheetId="1">'Gen''l Info'!#REF!</definedName>
    <definedName name="Project_Sponsor_City">'CE calcs'!$K$12</definedName>
    <definedName name="Project_Sponsor_City_Zip">[1]Calcs!#REF!</definedName>
    <definedName name="Project_Sponsor_Contact" localSheetId="4">'Emission Factors'!#REF!</definedName>
    <definedName name="Project_Sponsor_Contact" localSheetId="1">'Gen''l Info'!#REF!</definedName>
    <definedName name="Project_Sponsor_Contact">'CE calcs'!$K$8</definedName>
    <definedName name="Project_Sponsor_County" localSheetId="4">'Emission Factors'!#REF!</definedName>
    <definedName name="Project_Sponsor_County" localSheetId="1">'Gen''l Info'!#REF!</definedName>
    <definedName name="Project_Sponsor_County">'CE calcs'!#REF!</definedName>
    <definedName name="Project_Sponsor_Email" localSheetId="4">'Emission Factors'!#REF!</definedName>
    <definedName name="Project_Sponsor_Email" localSheetId="1">'Gen''l Info'!$H$27</definedName>
    <definedName name="Project_Sponsor_Email">'CE calcs'!$K$11</definedName>
    <definedName name="Project_Sponsor_Phone_Number" localSheetId="4">'Emission Factors'!#REF!</definedName>
    <definedName name="Project_Sponsor_Phone_Number" localSheetId="1">'Gen''l Info'!#REF!</definedName>
    <definedName name="Project_Sponsor_Phone_Number">'CE calcs'!$K$9</definedName>
    <definedName name="Project_Sponsor_Zip_Code" localSheetId="4">'Emission Factors'!#REF!</definedName>
    <definedName name="Project_Sponsor_Zip_Code" localSheetId="1">'Gen''l Info'!#REF!</definedName>
    <definedName name="Project_Sponsor_Zip_Code">'CE calcs'!#REF!</definedName>
    <definedName name="Project_Start_Date" localSheetId="4">'Emission Factors'!#REF!</definedName>
    <definedName name="Project_Start_Date" localSheetId="1">'Gen''l Info'!#REF!</definedName>
    <definedName name="Project_Start_Date">'CE calcs'!#REF!</definedName>
    <definedName name="Project_Title" localSheetId="4">'Emission Factors'!#REF!</definedName>
    <definedName name="Project_Title" localSheetId="1">'Gen''l Info'!#REF!</definedName>
    <definedName name="Project_Title">'CE calcs'!#REF!</definedName>
    <definedName name="Project_Type_Code" localSheetId="4">'Emission Factors'!#REF!</definedName>
    <definedName name="Project_Type_Code" localSheetId="1">'Gen''l Info'!#REF!</definedName>
    <definedName name="Project_Type_Code">'CE calcs'!#REF!</definedName>
    <definedName name="Promote_Alternative_Transportation_Modes" localSheetId="4">'Emission Factors'!#REF!</definedName>
    <definedName name="Promote_Alternative_Transportation_Modes" localSheetId="1">'Gen''l Info'!$P$28</definedName>
    <definedName name="Promote_Alternative_Transportation_Modes">'CE calcs'!$T$63</definedName>
    <definedName name="Public_Non_Public_Entity" localSheetId="4">'Emission Factors'!#REF!</definedName>
    <definedName name="Public_Non_Public_Entity" localSheetId="1">'Gen''l Info'!$C$27</definedName>
    <definedName name="Public_Non_Public_Entity">'CE calcs'!#REF!</definedName>
    <definedName name="Public_Private" localSheetId="4">[1]Calcs!#REF!</definedName>
    <definedName name="Public_Private">[1]Calcs!#REF!</definedName>
    <definedName name="Ratio_Scrapped_HDV_to_New" localSheetId="4">[4]Calcs!#REF!</definedName>
    <definedName name="Ratio_Scrapped_HDV_to_New">[4]Calcs!#REF!</definedName>
    <definedName name="Resolution_Authorization" localSheetId="4">#REF!</definedName>
    <definedName name="Resolution_Authorization">#REF!</definedName>
    <definedName name="Resolution_Authorization_Date_Expected" localSheetId="4">#REF!</definedName>
    <definedName name="Resolution_Authorization_Date_Expected">#REF!</definedName>
    <definedName name="ROG_Emis_Reductions_from_HD_Vehicles" localSheetId="4">[4]Calcs!#REF!</definedName>
    <definedName name="ROG_Emis_Reductions_from_HD_Vehicles">[4]Calcs!#REF!</definedName>
    <definedName name="ROG_Emissions_W_Project" localSheetId="4">[3]Calcs!#REF!</definedName>
    <definedName name="ROG_Emissions_W_Project">[3]Calcs!#REF!</definedName>
    <definedName name="ROG_Emissions_WO_Project" localSheetId="4">[3]Calcs!#REF!</definedName>
    <definedName name="ROG_Emissions_WO_Project">[3]Calcs!#REF!</definedName>
    <definedName name="ROG_Running_Emission_Factor" localSheetId="4">[1]Calcs!#REF!</definedName>
    <definedName name="ROG_Running_Emission_Factor">[1]Calcs!#REF!</definedName>
    <definedName name="ROG_Trip_Factor" localSheetId="4">[1]Calcs!#REF!</definedName>
    <definedName name="ROG_Trip_Factor">[1]Calcs!#REF!</definedName>
    <definedName name="Scrapping_Required">[4]Calcs!#REF!</definedName>
    <definedName name="Scrapping_Voluntarily">[4]Calcs!#REF!</definedName>
    <definedName name="Secondary_Contact">#REF!</definedName>
    <definedName name="Secondary_Contact_Address">#REF!</definedName>
    <definedName name="Secondary_Contact_City">#REF!</definedName>
    <definedName name="Secondary_Contact_Email">#REF!</definedName>
    <definedName name="Secondary_Contact_Fax">#REF!</definedName>
    <definedName name="Secondary_Contact_Job_Title">#REF!</definedName>
    <definedName name="Secondary_Contact_Phone_Number">#REF!</definedName>
    <definedName name="Secondary_Contact_Zip">#REF!</definedName>
    <definedName name="Sensitive_Communities_Points" localSheetId="4">'Emission Factors'!#REF!</definedName>
    <definedName name="Sensitive_Communities_Points" localSheetId="1">'Gen''l Info'!#REF!</definedName>
    <definedName name="Sensitive_Communities_Points">'CE calcs'!$S$41</definedName>
    <definedName name="Shuttle_Van_Days_Yr">[1]Calcs!#REF!</definedName>
    <definedName name="Shuttle_Van_NOx_Running_Emissions">[1]Calcs!#REF!</definedName>
    <definedName name="Shuttle_Van_PM_Emission_Factor">[1]Calcs!#REF!</definedName>
    <definedName name="Shuttle_Van_ROG_Running_Emissions">[1]Calcs!#REF!</definedName>
    <definedName name="Supplementary_Project_Info_Sheet">#REF!</definedName>
    <definedName name="TFCA_Cost_40_Percent" localSheetId="4">'Emission Factors'!#REF!</definedName>
    <definedName name="TFCA_Cost_40_Percent" localSheetId="1">'Gen''l Info'!#REF!</definedName>
    <definedName name="TFCA_Cost_40_Percent">'CE calcs'!$D$10</definedName>
    <definedName name="TFCA_Cost_40_Percent_Status">#REF!</definedName>
    <definedName name="TFCA_Cost_60_Percent" localSheetId="4">'Emission Factors'!#REF!</definedName>
    <definedName name="TFCA_Cost_60_Percent" localSheetId="1">'Gen''l Info'!$Q$27</definedName>
    <definedName name="TFCA_Cost_60_Percent">'CE calcs'!$D$11</definedName>
    <definedName name="TFCA_Cost_60_Percent_Minimum_Meet">#REF!</definedName>
    <definedName name="TFCA_Cost_Effectiveness" localSheetId="4">'Emission Factors'!#REF!</definedName>
    <definedName name="TFCA_Cost_Effectiveness" localSheetId="1">'Gen''l Info'!#REF!</definedName>
    <definedName name="TFCA_Cost_Effectiveness">'CE calcs'!$K$44</definedName>
    <definedName name="TFCA_Funding_Effectiveness_Points" localSheetId="4">'Emission Factors'!#REF!</definedName>
    <definedName name="TFCA_Funding_Effectiveness_Points" localSheetId="1">'Gen''l Info'!#REF!</definedName>
    <definedName name="TFCA_Funding_Effectiveness_Points">'CE calcs'!#REF!</definedName>
    <definedName name="TFCA_Line_Item_1" localSheetId="4">#REF!</definedName>
    <definedName name="TFCA_Line_Item_1">#REF!</definedName>
    <definedName name="TFCA_Line_Item_1_Amount" localSheetId="4">#REF!</definedName>
    <definedName name="TFCA_Line_Item_1_Amount">#REF!</definedName>
    <definedName name="TFCA_Line_Item_2">#REF!</definedName>
    <definedName name="TFCA_Line_Item_2_Amount">#REF!</definedName>
    <definedName name="TFCA_Line_Item_3">#REF!</definedName>
    <definedName name="TFCA_Line_Item_3_Amount">#REF!</definedName>
    <definedName name="TFCA_Line_Item_4">#REF!</definedName>
    <definedName name="TFCA_Line_Item_4_Amount">#REF!</definedName>
    <definedName name="TFCA_Line_Item_5">#REF!</definedName>
    <definedName name="TFCA_Line_Item_5_Amount">#REF!</definedName>
    <definedName name="TFCA_Weighted_Cost_Effectiveness" localSheetId="4">'Emission Factors'!#REF!</definedName>
    <definedName name="TFCA_Weighted_Cost_Effectiveness" localSheetId="1">'Gen''l Info'!#REF!</definedName>
    <definedName name="TFCA_Weighted_Cost_Effectiveness">'CE calcs'!$K$45</definedName>
    <definedName name="Total_Matching_Funds">#REF!</definedName>
    <definedName name="Total_New_EVs" localSheetId="4">'Emission Factors'!#REF!</definedName>
    <definedName name="Total_New_EVs" localSheetId="1">'Gen''l Info'!#REF!</definedName>
    <definedName name="Total_New_EVs">'CE calcs'!$C$15</definedName>
    <definedName name="Total_PM_Emissions__gr.">[1]Calcs!#REF!</definedName>
    <definedName name="Total_PM_Emissions_Tons">[1]Calcs!#REF!</definedName>
    <definedName name="Total_Points" localSheetId="4">'Emission Factors'!#REF!</definedName>
    <definedName name="Total_Points" localSheetId="1">'Gen''l Info'!#REF!</definedName>
    <definedName name="Total_Points">'CE calcs'!$S$42</definedName>
    <definedName name="Total_Project_Cost" localSheetId="4">'Emission Factors'!#REF!</definedName>
    <definedName name="Total_Project_Cost" localSheetId="1">'Gen''l Info'!#REF!</definedName>
    <definedName name="Total_Project_Cost">'CE calcs'!$D$9</definedName>
    <definedName name="Total_Project_Cost_Over_150000">#REF!</definedName>
    <definedName name="Total_TFCA_Cost" localSheetId="4">'Emission Factors'!#REF!</definedName>
    <definedName name="Total_TFCA_Cost" localSheetId="1">'Gen''l Info'!#REF!</definedName>
    <definedName name="Total_TFCA_Cost">'CE calcs'!$D$12</definedName>
    <definedName name="VMT_w__Project">[1]Calcs!#REF!</definedName>
    <definedName name="VMT_w_o_Project">[1]Calcs!#REF!</definedName>
    <definedName name="WeightClass" localSheetId="4">'Emission Factors'!#REF!</definedName>
    <definedName name="WeightClass">#REF!</definedName>
    <definedName name="Yrs_Effectiveness" localSheetId="4">'Emission Factors'!#REF!</definedName>
    <definedName name="Yrs_Effectiveness" localSheetId="1">'Gen''l Info'!#REF!</definedName>
    <definedName name="Yrs_Effectiveness">'CE calcs'!$D$8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9" i="1" l="1"/>
  <c r="N19" i="1"/>
  <c r="M19" i="1"/>
  <c r="O19" i="1"/>
  <c r="L19" i="1"/>
  <c r="K19" i="1"/>
  <c r="J19" i="1"/>
  <c r="I19" i="1"/>
  <c r="Q23" i="1" l="1"/>
  <c r="R19" i="1"/>
  <c r="R29" i="1"/>
  <c r="S19" i="1" l="1"/>
  <c r="T19" i="1"/>
  <c r="Q19" i="1"/>
  <c r="R34" i="1"/>
  <c r="U19" i="1" l="1"/>
  <c r="D35" i="1"/>
  <c r="T20" i="1" l="1"/>
  <c r="Q20" i="1"/>
  <c r="R20" i="1"/>
  <c r="S20" i="1"/>
  <c r="Q21" i="1"/>
  <c r="R21" i="1"/>
  <c r="S21" i="1"/>
  <c r="T21" i="1"/>
  <c r="Q22" i="1"/>
  <c r="R22" i="1"/>
  <c r="S22" i="1"/>
  <c r="T22" i="1"/>
  <c r="R23" i="1"/>
  <c r="S23" i="1"/>
  <c r="T23" i="1"/>
  <c r="Q24" i="1"/>
  <c r="R24" i="1"/>
  <c r="S24" i="1"/>
  <c r="T24" i="1"/>
  <c r="Q25" i="1"/>
  <c r="R25" i="1"/>
  <c r="S25" i="1"/>
  <c r="T25" i="1"/>
  <c r="Q26" i="1"/>
  <c r="R26" i="1"/>
  <c r="S26" i="1"/>
  <c r="T26" i="1"/>
  <c r="Q27" i="1"/>
  <c r="R27" i="1"/>
  <c r="S27" i="1"/>
  <c r="T27" i="1"/>
  <c r="Q28" i="1"/>
  <c r="R28" i="1"/>
  <c r="S28" i="1"/>
  <c r="T28" i="1"/>
  <c r="Q29" i="1"/>
  <c r="S29" i="1"/>
  <c r="T29" i="1"/>
  <c r="Q30" i="1"/>
  <c r="R30" i="1"/>
  <c r="S30" i="1"/>
  <c r="T30" i="1"/>
  <c r="Q31" i="1"/>
  <c r="R31" i="1"/>
  <c r="S31" i="1"/>
  <c r="T31" i="1"/>
  <c r="Q32" i="1"/>
  <c r="R32" i="1"/>
  <c r="S32" i="1"/>
  <c r="T32" i="1"/>
  <c r="Q33" i="1"/>
  <c r="R33" i="1"/>
  <c r="S33" i="1"/>
  <c r="T33" i="1"/>
  <c r="Q34" i="1"/>
  <c r="U34" i="1" s="1"/>
  <c r="S34" i="1"/>
  <c r="T34" i="1"/>
  <c r="D12" i="1"/>
  <c r="S35" i="1" l="1"/>
  <c r="J40" i="1" s="1"/>
  <c r="R35" i="1"/>
  <c r="J39" i="1" s="1"/>
  <c r="K39" i="1" s="1"/>
  <c r="Q35" i="1"/>
  <c r="J38" i="1" s="1"/>
  <c r="K38" i="1" s="1"/>
  <c r="U33" i="1"/>
  <c r="U30" i="1"/>
  <c r="U28" i="1"/>
  <c r="U27" i="1"/>
  <c r="U26" i="1"/>
  <c r="U31" i="1"/>
  <c r="U22" i="1"/>
  <c r="U24" i="1"/>
  <c r="U23" i="1"/>
  <c r="U20" i="1"/>
  <c r="T35" i="1"/>
  <c r="J42" i="1" s="1"/>
  <c r="U32" i="1"/>
  <c r="U29" i="1"/>
  <c r="U25" i="1"/>
  <c r="U21" i="1"/>
  <c r="J43" i="1" l="1"/>
  <c r="J41" i="1"/>
  <c r="K41" i="1" s="1"/>
  <c r="K45" i="1" s="1"/>
  <c r="K42" i="1"/>
  <c r="K40" i="1"/>
  <c r="K43" i="1" l="1"/>
  <c r="K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Geraldina Grunbaum</author>
    <author>David Wiley</author>
  </authors>
  <commentList>
    <comment ref="B41" authorId="0" shapeId="0" xr:uid="{00000000-0006-0000-0200-000002000000}">
      <text>
        <r>
          <rPr>
            <sz val="8"/>
            <color indexed="81"/>
            <rFont val="Tahoma"/>
            <family val="2"/>
          </rPr>
          <t>Weighted PM 10 means that tailpipe PM emissions have been multiplied by factor of 20, consistent w CARB methodology for Carl Moyer Program, to reflect the negative impact of tailpipe PM on public health.</t>
        </r>
      </text>
    </comment>
    <comment ref="B45" authorId="1" shapeId="0" xr:uid="{00000000-0006-0000-0200-000003000000}">
      <text>
        <r>
          <rPr>
            <b/>
            <sz val="8"/>
            <color indexed="81"/>
            <rFont val="Tahoma"/>
            <family val="2"/>
          </rPr>
          <t>David Wiley:</t>
        </r>
        <r>
          <rPr>
            <sz val="8"/>
            <color indexed="81"/>
            <rFont val="Tahoma"/>
            <family val="2"/>
          </rPr>
          <t xml:space="preserve">
Weighted PM 10 means that tailpipe PM emissions have been multiplied by factor of 20, consistent w CARB methodology for Carl Moyer Program.</t>
        </r>
      </text>
    </comment>
  </commentList>
</comments>
</file>

<file path=xl/sharedStrings.xml><?xml version="1.0" encoding="utf-8"?>
<sst xmlns="http://schemas.openxmlformats.org/spreadsheetml/2006/main" count="253" uniqueCount="157">
  <si>
    <t>Project Title</t>
  </si>
  <si>
    <t>Contact Name</t>
  </si>
  <si>
    <t>Project Start Date</t>
  </si>
  <si>
    <t>Project Completion Date</t>
  </si>
  <si>
    <t>Project Sponsor</t>
  </si>
  <si>
    <t>Public Agency? (Y or N)</t>
  </si>
  <si>
    <t>Final Report to CMA</t>
  </si>
  <si>
    <t>Project Type Code (e.g., 7a)</t>
  </si>
  <si>
    <t>CA</t>
  </si>
  <si>
    <t>Worksheet Calculated By</t>
  </si>
  <si>
    <t>Project Sponsor Organization</t>
  </si>
  <si>
    <t>Email Address</t>
  </si>
  <si>
    <t>Phone Number</t>
  </si>
  <si>
    <t>Mailing Address</t>
  </si>
  <si>
    <t>City</t>
  </si>
  <si>
    <t>State</t>
  </si>
  <si>
    <t>Zip</t>
  </si>
  <si>
    <t>Date of Submission</t>
  </si>
  <si>
    <r>
      <t xml:space="preserve">General Information Tab:  </t>
    </r>
    <r>
      <rPr>
        <sz val="10"/>
        <rFont val="Arial"/>
        <family val="2"/>
      </rPr>
      <t>Complete areas shaded in yellow.</t>
    </r>
  </si>
  <si>
    <t>Project Schedule</t>
  </si>
  <si>
    <r>
      <t xml:space="preserve">Calculations Tab:  </t>
    </r>
    <r>
      <rPr>
        <sz val="12"/>
        <rFont val="Arial"/>
        <family val="2"/>
      </rPr>
      <t>Complete areas shaded in yellow only.</t>
    </r>
  </si>
  <si>
    <t>Cost-Effectiveness ($ / weighted ton)</t>
  </si>
  <si>
    <t>GVWR</t>
  </si>
  <si>
    <t>SAMPLE</t>
  </si>
  <si>
    <t>Unit #/ID</t>
  </si>
  <si>
    <t>Amount Requested</t>
  </si>
  <si>
    <t>ROG Emissions Reduced</t>
  </si>
  <si>
    <t>NOx Emissions Reduced</t>
  </si>
  <si>
    <t xml:space="preserve">PM Emissions Reduced </t>
  </si>
  <si>
    <t>Weighted PM Emissions Reduced</t>
  </si>
  <si>
    <t>CO2 Emissions Reduced</t>
  </si>
  <si>
    <t>Unweighted Emission Reductions (ROG, NOx &amp; PM)</t>
  </si>
  <si>
    <t>Unweighted TFCA Cost Effectiveness (ROG, NOx &amp; PM)</t>
  </si>
  <si>
    <t>Emission Reductions (gr/yr)</t>
  </si>
  <si>
    <t>TFCA Project Cost - Cost Effectiveness (ROG, NOx &amp; Weighted PM)</t>
  </si>
  <si>
    <t>Cost-Effectiveness Results for Entire Project</t>
  </si>
  <si>
    <t># Years Effectiveness:</t>
  </si>
  <si>
    <t>A</t>
  </si>
  <si>
    <t>B</t>
  </si>
  <si>
    <t>C</t>
  </si>
  <si>
    <t>F</t>
  </si>
  <si>
    <t>Annual</t>
  </si>
  <si>
    <t>Lifetime</t>
  </si>
  <si>
    <t>Tons</t>
  </si>
  <si>
    <t>/Ton</t>
  </si>
  <si>
    <t>Totals</t>
  </si>
  <si>
    <t>Emission Reduction Calculations</t>
  </si>
  <si>
    <t>E</t>
  </si>
  <si>
    <t>ROG</t>
  </si>
  <si>
    <t>CO2</t>
  </si>
  <si>
    <t>I</t>
  </si>
  <si>
    <t>J</t>
  </si>
  <si>
    <t>K</t>
  </si>
  <si>
    <t>L</t>
  </si>
  <si>
    <t>M</t>
  </si>
  <si>
    <t>O</t>
  </si>
  <si>
    <t>P</t>
  </si>
  <si>
    <t>D</t>
  </si>
  <si>
    <t>Purchase/Lease of New Vehicles</t>
  </si>
  <si>
    <t>Q</t>
  </si>
  <si>
    <t>Avg Annual Miles</t>
  </si>
  <si>
    <t>G</t>
  </si>
  <si>
    <t>H</t>
  </si>
  <si>
    <t>Cost Effectiveness Inputs</t>
  </si>
  <si>
    <t>Total Project Cost:</t>
  </si>
  <si>
    <t>Notes &amp; Assumptions</t>
  </si>
  <si>
    <t>Vehicle</t>
  </si>
  <si>
    <t>N</t>
  </si>
  <si>
    <t>R</t>
  </si>
  <si>
    <t>S</t>
  </si>
  <si>
    <t>T</t>
  </si>
  <si>
    <t>Provide all assumptions, rationales, and references for figures used in calculations.</t>
  </si>
  <si>
    <t>TFCA Cost 40%:</t>
  </si>
  <si>
    <t>TFCA Cost 60%:</t>
  </si>
  <si>
    <t>County (2-3 character abbreviation)</t>
  </si>
  <si>
    <t>TFCA Regional Fund Proj. #:</t>
  </si>
  <si>
    <t>*Total TFCA Cost:</t>
  </si>
  <si>
    <t>*Should equal Total Amount Requested column (in table below)</t>
  </si>
  <si>
    <t>* Total Amount Requested</t>
  </si>
  <si>
    <t>http://www.baaqmd.gov/tfca4pm</t>
  </si>
  <si>
    <t>Fuel</t>
  </si>
  <si>
    <t>Class</t>
  </si>
  <si>
    <t>Gasoline</t>
  </si>
  <si>
    <t>Diesel</t>
  </si>
  <si>
    <t>NOX</t>
  </si>
  <si>
    <t>PM10</t>
  </si>
  <si>
    <t>EMISSION FACTORS in grams / mile</t>
  </si>
  <si>
    <t>Motorcycles</t>
  </si>
  <si>
    <t>Medium Duty Vehicles</t>
  </si>
  <si>
    <t>N/A</t>
  </si>
  <si>
    <t>Up to 6,000 lbs</t>
  </si>
  <si>
    <t>6,000 - 8,500 lbs</t>
  </si>
  <si>
    <t>8,501 - 10,000 lbs</t>
  </si>
  <si>
    <t>10,001 - 14,000 lbs</t>
  </si>
  <si>
    <t>Conversion for tons to g:</t>
  </si>
  <si>
    <t>grams per ton</t>
  </si>
  <si>
    <t>List for Baseline Fuel Type</t>
  </si>
  <si>
    <t>Baseline Fuel Type</t>
  </si>
  <si>
    <t>Vehicle Class</t>
  </si>
  <si>
    <t>List for Vehicle Class Pull-Down:</t>
  </si>
  <si>
    <t>Motorcycle</t>
  </si>
  <si>
    <t>Passenger Vehicle</t>
  </si>
  <si>
    <t>Medium Duty Vehicle</t>
  </si>
  <si>
    <t>Region Type: Air District</t>
  </si>
  <si>
    <t>Season: Annual</t>
  </si>
  <si>
    <t>Units: miles/day for VMT, trips/day for Trips, tons/day for Emissions, 1000 gallons/day for Fuel Consumption</t>
  </si>
  <si>
    <t>Speed: Agg</t>
  </si>
  <si>
    <t>Factors ROG TOTAL, NOX TOTAL EX, PM10 TOTAL EX (no bw/tw), CO2 TOTAL EX</t>
  </si>
  <si>
    <r>
      <t>If funding more than one vehicle, each vehicle must be shown to be cost-effective. The worksheet calculates the cost-effectivenes of each vehicle separately, so</t>
    </r>
    <r>
      <rPr>
        <b/>
        <sz val="10"/>
        <rFont val="MS Sans Serif"/>
      </rPr>
      <t xml:space="preserve"> only one worksheet is required</t>
    </r>
    <r>
      <rPr>
        <sz val="10"/>
        <rFont val="MS Sans Serif"/>
      </rPr>
      <t xml:space="preserve"> when more than one vehicle is being considered for funding.</t>
    </r>
  </si>
  <si>
    <t>Source:</t>
  </si>
  <si>
    <t>Incremental Cost</t>
  </si>
  <si>
    <t>Vehicle Classification: EMFAC2007 Categories</t>
  </si>
  <si>
    <t>Model Year: All</t>
  </si>
  <si>
    <t>Baseline</t>
  </si>
  <si>
    <t>Passenger Cars</t>
  </si>
  <si>
    <t>Light Heavy Duty Trucks 1</t>
  </si>
  <si>
    <t>Light Heavy Duty Trucks 2</t>
  </si>
  <si>
    <t>Light Duty Trucks</t>
  </si>
  <si>
    <t>Vehicle Purchase Year</t>
  </si>
  <si>
    <t>Passenger Car</t>
  </si>
  <si>
    <t>Light Heavy Duty Truck 1</t>
  </si>
  <si>
    <t>Light Heavy Duty Truck 2</t>
  </si>
  <si>
    <r>
      <t xml:space="preserve">Proposed Clean Vehicle Emission Standard. - </t>
    </r>
    <r>
      <rPr>
        <b/>
        <sz val="10"/>
        <color rgb="FFFF0000"/>
        <rFont val="MS Sans Serif"/>
      </rPr>
      <t>See Emission Factors Table (gr/mi)</t>
    </r>
    <r>
      <rPr>
        <b/>
        <sz val="10"/>
        <rFont val="MS Sans Serif"/>
        <family val="2"/>
      </rPr>
      <t xml:space="preserve"> </t>
    </r>
  </si>
  <si>
    <t>Column</t>
  </si>
  <si>
    <t>BEV #1</t>
  </si>
  <si>
    <t>Column Title</t>
  </si>
  <si>
    <t>Description/Instruction</t>
  </si>
  <si>
    <t>Unique ID for vehicle</t>
  </si>
  <si>
    <t>Cost difference between baseline vehicle and proposed clean vehicle</t>
  </si>
  <si>
    <t>Award amount requested for the vehicle</t>
  </si>
  <si>
    <t>Choose passenger car, light-duty truck, light-heavy-duty truck, medium-duty vehicle, or or motorcycle</t>
  </si>
  <si>
    <t>Enter average miles vehicle will operate annually</t>
  </si>
  <si>
    <t>Automatically calculated</t>
  </si>
  <si>
    <r>
      <t xml:space="preserve">Proposed Vehicle Emission Standard. - </t>
    </r>
    <r>
      <rPr>
        <sz val="10"/>
        <color rgb="FFFF0000"/>
        <rFont val="MS Sans Serif"/>
      </rPr>
      <t>See Emission Factors Table (gr/mi)</t>
    </r>
    <r>
      <rPr>
        <sz val="10"/>
        <rFont val="MS Sans Serif"/>
      </rPr>
      <t xml:space="preserve"> </t>
    </r>
  </si>
  <si>
    <t>Enter 2020 or 2021</t>
  </si>
  <si>
    <t>I-L</t>
  </si>
  <si>
    <t>M-P</t>
  </si>
  <si>
    <t>Q-T</t>
  </si>
  <si>
    <t>U</t>
  </si>
  <si>
    <t>Enter or link the applicable emission rate for the  proposed vehicle for the vehicle purchase year; enter 0.00 for emission rates with "NA"</t>
  </si>
  <si>
    <t>Light Duty Truck</t>
  </si>
  <si>
    <t>For fleet expansion projects, select N/A</t>
  </si>
  <si>
    <t>VEHICLE 14,000 lbs &amp; LESS PROJECTS</t>
  </si>
  <si>
    <r>
      <t>Baseline Emissions Standard -</t>
    </r>
    <r>
      <rPr>
        <b/>
        <sz val="10"/>
        <color rgb="FFFF0000"/>
        <rFont val="MS Sans Serif"/>
      </rPr>
      <t xml:space="preserve"> See Emission Factors Table (gr/mi)</t>
    </r>
    <r>
      <rPr>
        <b/>
        <sz val="10"/>
        <rFont val="MS Sans Serif"/>
        <family val="2"/>
      </rPr>
      <t xml:space="preserve"> </t>
    </r>
  </si>
  <si>
    <t>Existing Vehicles - EMISSION FACTORS in grams / mile</t>
  </si>
  <si>
    <t>Vehicle Model Year</t>
  </si>
  <si>
    <t>Electric</t>
  </si>
  <si>
    <t>Motorcycles = MCY, Passenger Cars = LDA, Light Duty Trucks = LDT1, LDT2; Medium Duty Vehicles = MDV; Light Heavy Duty Trucks (8500-10,000) = LHDT1; Light Heavy Duty Trucks (10,001-14,000) = LHDT2</t>
  </si>
  <si>
    <r>
      <t>Baseline Emissions Standard -</t>
    </r>
    <r>
      <rPr>
        <sz val="10"/>
        <color rgb="FFFF0000"/>
        <rFont val="MS Sans Serif"/>
      </rPr>
      <t xml:space="preserve"> See Emission Factors Table or Existing Vehicles Table (gr/mi)</t>
    </r>
  </si>
  <si>
    <r>
      <rPr>
        <b/>
        <sz val="10"/>
        <rFont val="MS Sans Serif"/>
      </rPr>
      <t xml:space="preserve">(1) Fleet expansion projects </t>
    </r>
    <r>
      <rPr>
        <sz val="10"/>
        <rFont val="MS Sans Serif"/>
      </rPr>
      <t xml:space="preserve">enter the applicable emission rate for the baseline vehicle for the proposed vehicle purchase year. This data is found in the Emission Factors Table.                                      </t>
    </r>
    <r>
      <rPr>
        <b/>
        <sz val="10"/>
        <rFont val="MS Sans Serif"/>
      </rPr>
      <t>(2) Vehicle replacement projects</t>
    </r>
    <r>
      <rPr>
        <sz val="10"/>
        <rFont val="MS Sans Serif"/>
      </rPr>
      <t xml:space="preserve"> (requires scrapping of existing vehicle) determine the existing vehicle's model year. Then find the model year under the vehicle type in the Existing Vehicles Table. Then enter the applicable emission rate for the existing vehicle. </t>
    </r>
  </si>
  <si>
    <t>FYE 2024 TFCA County Program Manager Fund Worksheet</t>
  </si>
  <si>
    <t>Version 2024, Updated 12/9/22</t>
  </si>
  <si>
    <r>
      <t xml:space="preserve">Instructions are available in </t>
    </r>
    <r>
      <rPr>
        <b/>
        <sz val="11"/>
        <rFont val="Arial"/>
        <family val="2"/>
      </rPr>
      <t xml:space="preserve">Appendix H </t>
    </r>
    <r>
      <rPr>
        <sz val="11"/>
        <rFont val="Arial"/>
        <family val="2"/>
      </rPr>
      <t>of the County Program Manager Fund Expenditure Plan Guidance Fiscal Year Ending 2024 at:</t>
    </r>
  </si>
  <si>
    <t>Project Number (24XXXYY)</t>
  </si>
  <si>
    <t>Source: EMFAC2017 (v1.0.3) Emissions Inventory</t>
  </si>
  <si>
    <t>Region: Bay Area AQMD</t>
  </si>
  <si>
    <t>Calendar Year: 2023, 2024, 2025, 2026, 2027,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</si>
</sst>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00"/>
    <numFmt numFmtId="165" formatCode="&quot;$&quot;#,##0"/>
    <numFmt numFmtId="166" formatCode="[&lt;=9999999]###\-####;\(###\)\ ###\-####"/>
    <numFmt numFmtId="167" formatCode="00000"/>
    <numFmt numFmtId="168" formatCode="#,##0.000"/>
    <numFmt numFmtId="169" formatCode="_(* #,##0.000000_);_(* \(#,##0.000000\);_(* &quot;-&quot;??_);_(@_)"/>
    <numFmt numFmtId="170" formatCode="#,##0.0000"/>
    <numFmt numFmtId="171" formatCode="0.0000"/>
  </numFmts>
  <fonts count="37" x14ac:knownFonts="1">
    <font>
      <sz val="10"/>
      <name val="MS Sans Serif"/>
    </font>
    <font>
      <sz val="11"/>
      <color theme="1"/>
      <name val="Calibri"/>
      <family val="2"/>
      <scheme val="minor"/>
    </font>
    <font>
      <sz val="11"/>
      <color theme="1"/>
      <name val="Calibri"/>
      <family val="2"/>
      <scheme val="minor"/>
    </font>
    <font>
      <b/>
      <sz val="10"/>
      <name val="MS Sans Serif"/>
      <family val="2"/>
    </font>
    <font>
      <b/>
      <i/>
      <sz val="10"/>
      <name val="MS Sans Serif"/>
      <family val="2"/>
    </font>
    <font>
      <sz val="10"/>
      <name val="MS Sans Serif"/>
      <family val="2"/>
    </font>
    <font>
      <b/>
      <sz val="18"/>
      <name val="Arial"/>
      <family val="2"/>
    </font>
    <font>
      <b/>
      <i/>
      <sz val="12"/>
      <name val="MS Sans Serif"/>
      <family val="2"/>
    </font>
    <font>
      <b/>
      <sz val="12"/>
      <name val="Arial"/>
      <family val="2"/>
    </font>
    <font>
      <sz val="10"/>
      <name val="Arial"/>
      <family val="2"/>
    </font>
    <font>
      <b/>
      <sz val="12"/>
      <name val="MS Sans Serif"/>
      <family val="2"/>
    </font>
    <font>
      <sz val="12"/>
      <name val="MS Sans Serif"/>
      <family val="2"/>
    </font>
    <font>
      <b/>
      <sz val="10"/>
      <name val="MS Sans Serif"/>
      <family val="2"/>
    </font>
    <font>
      <sz val="8"/>
      <color indexed="81"/>
      <name val="Tahoma"/>
      <family val="2"/>
    </font>
    <font>
      <b/>
      <sz val="8"/>
      <color indexed="81"/>
      <name val="Tahoma"/>
      <family val="2"/>
    </font>
    <font>
      <sz val="10"/>
      <name val="MS Sans Serif"/>
      <family val="2"/>
    </font>
    <font>
      <u/>
      <sz val="10"/>
      <color indexed="12"/>
      <name val="MS Sans Serif"/>
      <family val="2"/>
    </font>
    <font>
      <b/>
      <sz val="12"/>
      <name val="Arial"/>
      <family val="2"/>
    </font>
    <font>
      <b/>
      <sz val="12"/>
      <name val="MS Sans Serif"/>
      <family val="2"/>
    </font>
    <font>
      <u/>
      <sz val="10"/>
      <name val="Arial"/>
      <family val="2"/>
    </font>
    <font>
      <sz val="8"/>
      <name val="MS Sans Serif"/>
      <family val="2"/>
    </font>
    <font>
      <sz val="10"/>
      <name val="Arial Rounded MT Bold"/>
      <family val="2"/>
    </font>
    <font>
      <b/>
      <sz val="10"/>
      <name val="Arial"/>
      <family val="2"/>
    </font>
    <font>
      <sz val="10"/>
      <name val="Arial"/>
      <family val="2"/>
    </font>
    <font>
      <sz val="10"/>
      <name val="MS Sans Serif"/>
      <family val="2"/>
    </font>
    <font>
      <sz val="12"/>
      <name val="Arial"/>
      <family val="2"/>
    </font>
    <font>
      <b/>
      <sz val="16"/>
      <name val="Arial"/>
      <family val="2"/>
    </font>
    <font>
      <u/>
      <sz val="7.5"/>
      <color indexed="12"/>
      <name val="MS Sans Serif"/>
      <family val="2"/>
    </font>
    <font>
      <b/>
      <sz val="10"/>
      <name val="MS Sans Serif"/>
    </font>
    <font>
      <i/>
      <sz val="10"/>
      <name val="MS Sans Serif"/>
    </font>
    <font>
      <b/>
      <sz val="10"/>
      <color rgb="FFFF0000"/>
      <name val="MS Sans Serif"/>
    </font>
    <font>
      <sz val="11"/>
      <name val="Arial"/>
      <family val="2"/>
    </font>
    <font>
      <u/>
      <sz val="11"/>
      <color indexed="12"/>
      <name val="MS Sans Serif"/>
      <family val="2"/>
    </font>
    <font>
      <b/>
      <sz val="11"/>
      <name val="Arial"/>
      <family val="2"/>
    </font>
    <font>
      <sz val="10"/>
      <name val="MS Sans Serif"/>
    </font>
    <font>
      <b/>
      <sz val="11"/>
      <name val="MS Sans Serif"/>
    </font>
    <font>
      <sz val="10"/>
      <color rgb="FFFF0000"/>
      <name val="MS Sans Serif"/>
    </font>
  </fonts>
  <fills count="1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15"/>
        <bgColor indexed="64"/>
      </patternFill>
    </fill>
    <fill>
      <patternFill patternType="solid">
        <fgColor indexed="4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99"/>
        <bgColor indexed="64"/>
      </patternFill>
    </fill>
    <fill>
      <patternFill patternType="solid">
        <fgColor rgb="FFDAEEF3"/>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9" tint="0.79998168889431442"/>
        <bgColor indexed="64"/>
      </patternFill>
    </fill>
  </fills>
  <borders count="70">
    <border>
      <left/>
      <right/>
      <top/>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ck">
        <color indexed="64"/>
      </right>
      <top style="thin">
        <color indexed="64"/>
      </top>
      <bottom style="medium">
        <color indexed="64"/>
      </bottom>
      <diagonal/>
    </border>
    <border>
      <left style="medium">
        <color indexed="64"/>
      </left>
      <right style="medium">
        <color indexed="64"/>
      </right>
      <top style="thin">
        <color indexed="64"/>
      </top>
      <bottom style="thick">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10">
    <xf numFmtId="0" fontId="0" fillId="0" borderId="0"/>
    <xf numFmtId="8" fontId="5" fillId="0" borderId="0" applyFont="0" applyFill="0" applyBorder="0" applyAlignment="0" applyProtection="0"/>
    <xf numFmtId="0" fontId="16" fillId="0" borderId="0" applyNumberFormat="0" applyFill="0" applyBorder="0" applyAlignment="0" applyProtection="0">
      <alignment vertical="top"/>
      <protection locked="0"/>
    </xf>
    <xf numFmtId="0" fontId="5" fillId="0" borderId="0"/>
    <xf numFmtId="0" fontId="27"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 fillId="0" borderId="0"/>
    <xf numFmtId="43" fontId="34" fillId="0" borderId="0" applyFont="0" applyFill="0" applyBorder="0" applyAlignment="0" applyProtection="0"/>
    <xf numFmtId="0" fontId="1" fillId="0" borderId="0"/>
    <xf numFmtId="44" fontId="1" fillId="0" borderId="0" applyFont="0" applyFill="0" applyBorder="0" applyAlignment="0" applyProtection="0"/>
  </cellStyleXfs>
  <cellXfs count="276">
    <xf numFmtId="0" fontId="0" fillId="0" borderId="0" xfId="0"/>
    <xf numFmtId="0" fontId="0" fillId="0" borderId="0" xfId="0" applyAlignment="1">
      <alignment horizontal="centerContinuous"/>
    </xf>
    <xf numFmtId="0" fontId="7" fillId="0" borderId="0" xfId="0" applyFont="1" applyAlignment="1">
      <alignment horizontal="centerContinuous"/>
    </xf>
    <xf numFmtId="0" fontId="0" fillId="0" borderId="1" xfId="0" applyBorder="1"/>
    <xf numFmtId="0" fontId="8" fillId="0" borderId="0" xfId="0" applyFont="1"/>
    <xf numFmtId="0" fontId="0" fillId="0" borderId="2" xfId="0" applyBorder="1"/>
    <xf numFmtId="0" fontId="0" fillId="0" borderId="3" xfId="0" applyBorder="1"/>
    <xf numFmtId="0" fontId="11" fillId="0" borderId="0" xfId="0" applyFont="1" applyAlignment="1">
      <alignment horizontal="center"/>
    </xf>
    <xf numFmtId="0" fontId="0" fillId="0" borderId="4" xfId="0" applyBorder="1"/>
    <xf numFmtId="0" fontId="0" fillId="0" borderId="0" xfId="0" applyAlignment="1">
      <alignment horizontal="left"/>
    </xf>
    <xf numFmtId="0" fontId="12" fillId="0" borderId="3" xfId="0" applyFont="1" applyBorder="1"/>
    <xf numFmtId="0" fontId="0" fillId="0" borderId="5" xfId="0" applyBorder="1"/>
    <xf numFmtId="0" fontId="0" fillId="0" borderId="6" xfId="0" applyBorder="1"/>
    <xf numFmtId="5" fontId="0" fillId="0" borderId="0" xfId="0" applyNumberFormat="1"/>
    <xf numFmtId="2" fontId="0" fillId="0" borderId="1" xfId="0" applyNumberFormat="1" applyBorder="1" applyAlignment="1">
      <alignment horizontal="center"/>
    </xf>
    <xf numFmtId="0" fontId="15" fillId="0" borderId="0" xfId="0" applyFont="1" applyAlignment="1">
      <alignment wrapText="1"/>
    </xf>
    <xf numFmtId="0" fontId="12" fillId="0" borderId="0" xfId="0" applyFont="1"/>
    <xf numFmtId="3" fontId="0" fillId="0" borderId="0" xfId="0" applyNumberFormat="1" applyAlignment="1">
      <alignment horizontal="right"/>
    </xf>
    <xf numFmtId="0" fontId="8" fillId="0" borderId="10" xfId="0" applyFont="1" applyBorder="1"/>
    <xf numFmtId="0" fontId="8" fillId="0" borderId="2" xfId="0" applyFont="1" applyBorder="1"/>
    <xf numFmtId="14" fontId="0" fillId="0" borderId="2" xfId="0" applyNumberFormat="1" applyBorder="1" applyAlignment="1" applyProtection="1">
      <alignment horizontal="centerContinuous"/>
      <protection locked="0"/>
    </xf>
    <xf numFmtId="5" fontId="9" fillId="0" borderId="2" xfId="0" applyNumberFormat="1" applyFont="1" applyBorder="1" applyAlignment="1">
      <alignment horizontal="centerContinuous"/>
    </xf>
    <xf numFmtId="2" fontId="0" fillId="2" borderId="11" xfId="0" applyNumberFormat="1" applyFill="1" applyBorder="1" applyAlignment="1">
      <alignment horizontal="center"/>
    </xf>
    <xf numFmtId="164" fontId="0" fillId="2" borderId="11" xfId="0" applyNumberFormat="1" applyFill="1" applyBorder="1" applyAlignment="1">
      <alignment horizontal="center"/>
    </xf>
    <xf numFmtId="0" fontId="17" fillId="0" borderId="12" xfId="0" applyFont="1" applyBorder="1"/>
    <xf numFmtId="0" fontId="17" fillId="0" borderId="0" xfId="0" applyFont="1"/>
    <xf numFmtId="0" fontId="12" fillId="0" borderId="13" xfId="0" applyFont="1" applyBorder="1" applyAlignment="1">
      <alignment horizontal="center"/>
    </xf>
    <xf numFmtId="0" fontId="17" fillId="0" borderId="3" xfId="0" applyFont="1" applyBorder="1" applyAlignment="1">
      <alignment horizontal="centerContinuous"/>
    </xf>
    <xf numFmtId="0" fontId="19" fillId="0" borderId="3" xfId="0" applyFont="1" applyBorder="1" applyAlignment="1">
      <alignment horizontal="centerContinuous"/>
    </xf>
    <xf numFmtId="0" fontId="22" fillId="0" borderId="0" xfId="0" applyFont="1" applyAlignment="1">
      <alignment vertical="center"/>
    </xf>
    <xf numFmtId="0" fontId="6" fillId="0" borderId="0" xfId="0" applyFont="1" applyAlignment="1">
      <alignment horizontal="left"/>
    </xf>
    <xf numFmtId="0" fontId="23" fillId="0" borderId="7" xfId="0" applyFont="1" applyBorder="1" applyAlignment="1">
      <alignment horizontal="right" vertical="center"/>
    </xf>
    <xf numFmtId="0" fontId="5" fillId="0" borderId="0" xfId="0" applyFont="1" applyAlignment="1">
      <alignment horizontal="centerContinuous"/>
    </xf>
    <xf numFmtId="0" fontId="4" fillId="0" borderId="0" xfId="0" applyFont="1" applyAlignment="1">
      <alignment horizontal="left"/>
    </xf>
    <xf numFmtId="0" fontId="24" fillId="0" borderId="0" xfId="0" applyFont="1" applyAlignment="1">
      <alignment horizontal="centerContinuous"/>
    </xf>
    <xf numFmtId="0" fontId="24" fillId="0" borderId="0" xfId="0" applyFont="1"/>
    <xf numFmtId="14" fontId="23" fillId="3" borderId="14" xfId="0" applyNumberFormat="1" applyFont="1" applyFill="1" applyBorder="1" applyAlignment="1">
      <alignment horizontal="center" vertical="center" wrapText="1"/>
    </xf>
    <xf numFmtId="0" fontId="23" fillId="0" borderId="7" xfId="0" applyFont="1" applyBorder="1" applyAlignment="1">
      <alignment horizontal="right" vertical="center" wrapText="1"/>
    </xf>
    <xf numFmtId="0" fontId="23" fillId="0" borderId="15" xfId="0" applyFont="1" applyBorder="1" applyAlignment="1">
      <alignment horizontal="right" vertical="center" wrapText="1"/>
    </xf>
    <xf numFmtId="0" fontId="22" fillId="0" borderId="16" xfId="0" applyFont="1" applyBorder="1" applyAlignment="1">
      <alignment horizontal="left" vertical="center" wrapText="1"/>
    </xf>
    <xf numFmtId="0" fontId="24" fillId="0" borderId="17" xfId="0" applyFont="1" applyBorder="1" applyAlignment="1">
      <alignment horizontal="center" vertical="center"/>
    </xf>
    <xf numFmtId="0" fontId="23" fillId="0" borderId="16" xfId="0" applyFont="1" applyBorder="1" applyAlignment="1">
      <alignment horizontal="right" vertical="center" wrapText="1"/>
    </xf>
    <xf numFmtId="49" fontId="23" fillId="3" borderId="11" xfId="0" applyNumberFormat="1" applyFont="1" applyFill="1" applyBorder="1" applyAlignment="1">
      <alignment horizontal="center" vertical="center" wrapText="1"/>
    </xf>
    <xf numFmtId="166" fontId="23" fillId="3" borderId="11" xfId="0" applyNumberFormat="1" applyFont="1" applyFill="1" applyBorder="1" applyAlignment="1">
      <alignment horizontal="center" vertical="center" wrapText="1"/>
    </xf>
    <xf numFmtId="0" fontId="23" fillId="0" borderId="18" xfId="0" applyFont="1" applyBorder="1" applyAlignment="1">
      <alignment horizontal="right" vertical="center" wrapText="1"/>
    </xf>
    <xf numFmtId="167" fontId="23" fillId="3" borderId="11" xfId="0" applyNumberFormat="1" applyFont="1" applyFill="1" applyBorder="1" applyAlignment="1">
      <alignment horizontal="center" vertical="center" wrapText="1"/>
    </xf>
    <xf numFmtId="8" fontId="23" fillId="0" borderId="17" xfId="1" applyFont="1" applyFill="1" applyBorder="1" applyAlignment="1">
      <alignment vertical="center" wrapText="1"/>
    </xf>
    <xf numFmtId="14" fontId="23" fillId="3" borderId="11" xfId="0" applyNumberFormat="1" applyFont="1" applyFill="1" applyBorder="1" applyAlignment="1">
      <alignment horizontal="center" vertical="center" wrapText="1"/>
    </xf>
    <xf numFmtId="0" fontId="7" fillId="0" borderId="0" xfId="0" applyFont="1" applyAlignment="1">
      <alignment horizontal="left"/>
    </xf>
    <xf numFmtId="0" fontId="10" fillId="4" borderId="22" xfId="0" applyFont="1" applyFill="1" applyBorder="1" applyAlignment="1">
      <alignment horizontal="left"/>
    </xf>
    <xf numFmtId="0" fontId="0" fillId="4" borderId="8" xfId="0" applyFill="1" applyBorder="1" applyAlignment="1">
      <alignment horizontal="center"/>
    </xf>
    <xf numFmtId="0" fontId="0" fillId="4" borderId="9" xfId="0" applyFill="1" applyBorder="1" applyAlignment="1">
      <alignment horizontal="centerContinuous"/>
    </xf>
    <xf numFmtId="0" fontId="0" fillId="3" borderId="23" xfId="0" applyFill="1" applyBorder="1" applyAlignment="1" applyProtection="1">
      <alignment horizontal="center"/>
      <protection locked="0"/>
    </xf>
    <xf numFmtId="165" fontId="0" fillId="3" borderId="24" xfId="0" applyNumberFormat="1" applyFill="1" applyBorder="1" applyAlignment="1" applyProtection="1">
      <alignment horizontal="center"/>
      <protection locked="0"/>
    </xf>
    <xf numFmtId="0" fontId="17" fillId="0" borderId="0" xfId="0" applyFont="1" applyAlignment="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xf>
    <xf numFmtId="0" fontId="3" fillId="0" borderId="28" xfId="0" applyFont="1" applyBorder="1" applyAlignment="1">
      <alignment horizontal="center" vertical="center" wrapText="1"/>
    </xf>
    <xf numFmtId="0" fontId="0" fillId="2" borderId="30" xfId="0" applyFill="1" applyBorder="1"/>
    <xf numFmtId="0" fontId="0" fillId="0" borderId="0" xfId="0" applyAlignment="1">
      <alignment horizontal="center" vertical="center"/>
    </xf>
    <xf numFmtId="0" fontId="12" fillId="0" borderId="0" xfId="0" applyFont="1" applyAlignment="1">
      <alignment horizontal="center"/>
    </xf>
    <xf numFmtId="3" fontId="0" fillId="5" borderId="11" xfId="0" applyNumberFormat="1" applyFill="1" applyBorder="1" applyAlignment="1" applyProtection="1">
      <alignment horizontal="center"/>
      <protection locked="0"/>
    </xf>
    <xf numFmtId="0" fontId="0" fillId="6" borderId="31" xfId="0" applyFill="1" applyBorder="1" applyAlignment="1" applyProtection="1">
      <alignment horizontal="center"/>
      <protection locked="0"/>
    </xf>
    <xf numFmtId="0" fontId="12" fillId="0" borderId="10" xfId="0" applyFont="1" applyBorder="1" applyAlignment="1">
      <alignment horizontal="center" vertical="center" wrapText="1"/>
    </xf>
    <xf numFmtId="0" fontId="12" fillId="0" borderId="33" xfId="0" applyFont="1" applyBorder="1" applyAlignment="1">
      <alignment horizontal="center" vertical="center" wrapText="1"/>
    </xf>
    <xf numFmtId="0" fontId="4" fillId="6" borderId="35" xfId="0" applyFont="1" applyFill="1" applyBorder="1" applyAlignment="1">
      <alignment horizontal="center"/>
    </xf>
    <xf numFmtId="0" fontId="0" fillId="6" borderId="15" xfId="0" applyFill="1" applyBorder="1" applyAlignment="1" applyProtection="1">
      <alignment horizontal="center"/>
      <protection locked="0"/>
    </xf>
    <xf numFmtId="0" fontId="18" fillId="4" borderId="37" xfId="0" applyFont="1" applyFill="1" applyBorder="1" applyAlignment="1">
      <alignment horizontal="centerContinuous"/>
    </xf>
    <xf numFmtId="0" fontId="12" fillId="0" borderId="38" xfId="0" applyFont="1" applyBorder="1" applyAlignment="1">
      <alignment horizontal="center" vertical="center" wrapText="1"/>
    </xf>
    <xf numFmtId="0" fontId="0" fillId="0" borderId="15" xfId="0" applyBorder="1"/>
    <xf numFmtId="4" fontId="0" fillId="3" borderId="14" xfId="0" applyNumberFormat="1" applyFill="1" applyBorder="1" applyAlignment="1" applyProtection="1">
      <alignment horizontal="center"/>
      <protection locked="0"/>
    </xf>
    <xf numFmtId="2" fontId="0" fillId="0" borderId="0" xfId="0" applyNumberFormat="1"/>
    <xf numFmtId="3" fontId="12" fillId="2" borderId="41" xfId="0" applyNumberFormat="1" applyFont="1" applyFill="1" applyBorder="1" applyAlignment="1">
      <alignment horizontal="center"/>
    </xf>
    <xf numFmtId="0" fontId="12" fillId="0" borderId="43" xfId="0" applyFont="1" applyBorder="1"/>
    <xf numFmtId="3" fontId="12" fillId="2" borderId="29" xfId="0" applyNumberFormat="1" applyFont="1" applyFill="1" applyBorder="1" applyAlignment="1">
      <alignment horizontal="center"/>
    </xf>
    <xf numFmtId="0" fontId="0" fillId="0" borderId="8" xfId="0" applyBorder="1"/>
    <xf numFmtId="0" fontId="0" fillId="0" borderId="44" xfId="0" applyBorder="1" applyAlignment="1">
      <alignment horizontal="center" vertical="center"/>
    </xf>
    <xf numFmtId="0" fontId="0" fillId="0" borderId="29" xfId="0" applyBorder="1" applyAlignment="1">
      <alignment horizontal="center" vertical="center"/>
    </xf>
    <xf numFmtId="6" fontId="0" fillId="6" borderId="15" xfId="1" applyNumberFormat="1" applyFont="1" applyFill="1" applyBorder="1" applyAlignment="1" applyProtection="1">
      <alignment horizontal="right"/>
      <protection locked="0"/>
    </xf>
    <xf numFmtId="0" fontId="26" fillId="0" borderId="0" xfId="0" applyFont="1" applyAlignment="1">
      <alignment horizontal="left"/>
    </xf>
    <xf numFmtId="0" fontId="0" fillId="0" borderId="45" xfId="0" applyBorder="1" applyAlignment="1">
      <alignment horizontal="center"/>
    </xf>
    <xf numFmtId="0" fontId="5" fillId="0" borderId="0" xfId="0" applyFont="1"/>
    <xf numFmtId="0" fontId="9" fillId="0" borderId="26" xfId="0" applyFont="1" applyBorder="1" applyAlignment="1">
      <alignment horizontal="right" vertical="center"/>
    </xf>
    <xf numFmtId="6" fontId="12" fillId="6" borderId="15" xfId="1" applyNumberFormat="1" applyFont="1" applyFill="1" applyBorder="1" applyAlignment="1" applyProtection="1">
      <alignment horizontal="right"/>
      <protection locked="0"/>
    </xf>
    <xf numFmtId="6" fontId="12" fillId="3" borderId="11" xfId="1" applyNumberFormat="1" applyFont="1" applyFill="1" applyBorder="1" applyAlignment="1" applyProtection="1">
      <alignment horizontal="right"/>
      <protection locked="0"/>
    </xf>
    <xf numFmtId="0" fontId="25" fillId="0" borderId="33" xfId="0" applyFont="1" applyBorder="1"/>
    <xf numFmtId="0" fontId="8" fillId="0" borderId="33" xfId="0" applyFont="1" applyBorder="1" applyAlignment="1">
      <alignment horizontal="right"/>
    </xf>
    <xf numFmtId="0" fontId="0" fillId="7" borderId="20" xfId="0" applyFill="1" applyBorder="1"/>
    <xf numFmtId="165" fontId="0" fillId="7" borderId="40" xfId="0" applyNumberFormat="1" applyFill="1" applyBorder="1" applyAlignment="1" applyProtection="1">
      <alignment horizontal="center"/>
      <protection locked="0"/>
    </xf>
    <xf numFmtId="0" fontId="10" fillId="7" borderId="20" xfId="0" applyFont="1" applyFill="1" applyBorder="1" applyAlignment="1">
      <alignment horizontal="left"/>
    </xf>
    <xf numFmtId="0" fontId="0" fillId="7" borderId="47" xfId="0" applyFill="1" applyBorder="1"/>
    <xf numFmtId="0" fontId="8" fillId="7" borderId="19" xfId="0" applyFont="1" applyFill="1" applyBorder="1"/>
    <xf numFmtId="8" fontId="12" fillId="0" borderId="3" xfId="1" applyFont="1" applyBorder="1" applyAlignment="1">
      <alignment horizontal="right"/>
    </xf>
    <xf numFmtId="2" fontId="0" fillId="10" borderId="11" xfId="0" applyNumberFormat="1" applyFill="1" applyBorder="1" applyAlignment="1">
      <alignment horizontal="center"/>
    </xf>
    <xf numFmtId="3" fontId="0" fillId="11" borderId="14" xfId="0" applyNumberFormat="1" applyFill="1" applyBorder="1" applyAlignment="1" applyProtection="1">
      <alignment horizontal="center"/>
      <protection locked="0"/>
    </xf>
    <xf numFmtId="0" fontId="3" fillId="0" borderId="0" xfId="0" applyFont="1"/>
    <xf numFmtId="0" fontId="3" fillId="0" borderId="33" xfId="0" applyFont="1" applyBorder="1" applyAlignment="1">
      <alignment horizontal="center" vertical="center" wrapText="1"/>
    </xf>
    <xf numFmtId="0" fontId="3" fillId="0" borderId="0" xfId="0" applyFont="1" applyAlignment="1">
      <alignment horizontal="left"/>
    </xf>
    <xf numFmtId="0" fontId="28" fillId="0" borderId="0" xfId="0" applyFont="1"/>
    <xf numFmtId="165" fontId="0" fillId="13" borderId="16" xfId="0" applyNumberFormat="1" applyFill="1" applyBorder="1" applyAlignment="1" applyProtection="1">
      <alignment horizontal="center"/>
      <protection locked="0"/>
    </xf>
    <xf numFmtId="5" fontId="9" fillId="13" borderId="46" xfId="0" applyNumberFormat="1" applyFont="1" applyFill="1" applyBorder="1" applyAlignment="1" applyProtection="1">
      <alignment horizontal="center"/>
      <protection locked="0"/>
    </xf>
    <xf numFmtId="0" fontId="0" fillId="3" borderId="11" xfId="0" applyFill="1" applyBorder="1" applyAlignment="1" applyProtection="1">
      <alignment horizontal="left"/>
      <protection locked="0"/>
    </xf>
    <xf numFmtId="0" fontId="29" fillId="0" borderId="0" xfId="0" applyFont="1"/>
    <xf numFmtId="0" fontId="31" fillId="0" borderId="0" xfId="0" applyFont="1"/>
    <xf numFmtId="0" fontId="32" fillId="0" borderId="0" xfId="2" applyFont="1" applyAlignment="1" applyProtection="1"/>
    <xf numFmtId="0" fontId="0" fillId="0" borderId="11" xfId="0" applyBorder="1"/>
    <xf numFmtId="169" fontId="0" fillId="3" borderId="14" xfId="7" applyNumberFormat="1" applyFont="1" applyFill="1" applyBorder="1" applyAlignment="1" applyProtection="1">
      <alignment horizontal="left" indent="3"/>
      <protection locked="0"/>
    </xf>
    <xf numFmtId="168" fontId="0" fillId="3" borderId="14" xfId="0" applyNumberFormat="1" applyFill="1" applyBorder="1" applyAlignment="1" applyProtection="1">
      <alignment horizontal="center"/>
      <protection locked="0"/>
    </xf>
    <xf numFmtId="0" fontId="3" fillId="0" borderId="34" xfId="0" applyFont="1" applyBorder="1" applyAlignment="1">
      <alignment horizontal="center" vertical="center" wrapText="1"/>
    </xf>
    <xf numFmtId="6" fontId="12" fillId="12" borderId="55" xfId="1" applyNumberFormat="1" applyFont="1" applyFill="1" applyBorder="1" applyAlignment="1">
      <alignment horizontal="right"/>
    </xf>
    <xf numFmtId="4" fontId="0" fillId="3" borderId="11" xfId="0" applyNumberFormat="1" applyFill="1" applyBorder="1" applyAlignment="1" applyProtection="1">
      <alignment horizontal="center"/>
      <protection locked="0"/>
    </xf>
    <xf numFmtId="3" fontId="0" fillId="11" borderId="11" xfId="0" applyNumberFormat="1" applyFill="1" applyBorder="1" applyAlignment="1" applyProtection="1">
      <alignment horizontal="center"/>
      <protection locked="0"/>
    </xf>
    <xf numFmtId="1" fontId="0" fillId="3" borderId="11" xfId="0" applyNumberFormat="1" applyFill="1" applyBorder="1" applyAlignment="1" applyProtection="1">
      <alignment horizontal="center"/>
      <protection locked="0"/>
    </xf>
    <xf numFmtId="170" fontId="0" fillId="3" borderId="14" xfId="0" applyNumberFormat="1" applyFill="1" applyBorder="1" applyAlignment="1" applyProtection="1">
      <alignment horizontal="center"/>
      <protection locked="0"/>
    </xf>
    <xf numFmtId="168" fontId="0" fillId="3" borderId="11" xfId="0" applyNumberFormat="1" applyFill="1" applyBorder="1" applyAlignment="1" applyProtection="1">
      <alignment horizontal="center"/>
      <protection locked="0"/>
    </xf>
    <xf numFmtId="168" fontId="0" fillId="3" borderId="14" xfId="0" applyNumberFormat="1" applyFill="1" applyBorder="1" applyAlignment="1" applyProtection="1">
      <alignment horizontal="left" indent="2"/>
      <protection locked="0"/>
    </xf>
    <xf numFmtId="0" fontId="0" fillId="11" borderId="31" xfId="0" applyFill="1" applyBorder="1" applyAlignment="1" applyProtection="1">
      <alignment horizontal="center"/>
      <protection locked="0"/>
    </xf>
    <xf numFmtId="0" fontId="35" fillId="0" borderId="0" xfId="0" applyFont="1"/>
    <xf numFmtId="164" fontId="0" fillId="0" borderId="0" xfId="0" applyNumberFormat="1"/>
    <xf numFmtId="164" fontId="0" fillId="0" borderId="0" xfId="0" applyNumberFormat="1" applyAlignment="1">
      <alignment horizontal="right"/>
    </xf>
    <xf numFmtId="0" fontId="0" fillId="0" borderId="56" xfId="0" applyBorder="1" applyAlignment="1">
      <alignment horizontal="left"/>
    </xf>
    <xf numFmtId="0" fontId="0" fillId="8" borderId="25" xfId="0" applyFill="1" applyBorder="1" applyAlignment="1">
      <alignment horizontal="center"/>
    </xf>
    <xf numFmtId="0" fontId="0" fillId="8" borderId="26" xfId="0" applyFill="1" applyBorder="1" applyAlignment="1">
      <alignment horizontal="center"/>
    </xf>
    <xf numFmtId="0" fontId="0" fillId="8" borderId="54" xfId="0" applyFill="1" applyBorder="1" applyAlignment="1">
      <alignment horizontal="center"/>
    </xf>
    <xf numFmtId="0" fontId="0" fillId="0" borderId="36" xfId="0" applyBorder="1" applyAlignment="1">
      <alignment horizontal="center"/>
    </xf>
    <xf numFmtId="0" fontId="3" fillId="0" borderId="56" xfId="0" applyFont="1" applyBorder="1" applyAlignment="1">
      <alignment horizontal="left" vertical="center" wrapText="1"/>
    </xf>
    <xf numFmtId="0" fontId="0" fillId="0" borderId="1" xfId="0" applyBorder="1" applyAlignment="1">
      <alignment vertical="center" wrapText="1"/>
    </xf>
    <xf numFmtId="0" fontId="0" fillId="0" borderId="31" xfId="0" applyBorder="1"/>
    <xf numFmtId="0" fontId="28" fillId="0" borderId="17" xfId="0" applyFont="1" applyBorder="1"/>
    <xf numFmtId="0" fontId="0" fillId="0" borderId="5" xfId="0" applyBorder="1" applyAlignment="1">
      <alignment horizontal="left" vertical="center" wrapText="1"/>
    </xf>
    <xf numFmtId="0" fontId="0" fillId="0" borderId="14" xfId="0" applyBorder="1"/>
    <xf numFmtId="0" fontId="0" fillId="0" borderId="5" xfId="0" applyBorder="1" applyAlignment="1">
      <alignment vertical="center" wrapText="1"/>
    </xf>
    <xf numFmtId="0" fontId="0" fillId="0" borderId="18" xfId="0" applyBorder="1" applyAlignment="1">
      <alignment horizontal="center"/>
    </xf>
    <xf numFmtId="0" fontId="28" fillId="0" borderId="52" xfId="0" applyFont="1" applyBorder="1" applyAlignment="1">
      <alignment horizontal="center"/>
    </xf>
    <xf numFmtId="0" fontId="0" fillId="11" borderId="11" xfId="0" applyFill="1" applyBorder="1" applyAlignment="1" applyProtection="1">
      <alignment horizontal="center"/>
      <protection locked="0"/>
    </xf>
    <xf numFmtId="171" fontId="0" fillId="8" borderId="53" xfId="0" applyNumberFormat="1" applyFill="1" applyBorder="1" applyAlignment="1">
      <alignment horizontal="center" vertical="center"/>
    </xf>
    <xf numFmtId="171" fontId="0" fillId="8" borderId="39" xfId="0" applyNumberFormat="1" applyFill="1" applyBorder="1" applyAlignment="1">
      <alignment horizontal="center" vertical="center"/>
    </xf>
    <xf numFmtId="171" fontId="0" fillId="8" borderId="23" xfId="0" applyNumberFormat="1" applyFill="1" applyBorder="1" applyAlignment="1">
      <alignment horizontal="center" vertical="center"/>
    </xf>
    <xf numFmtId="171" fontId="0" fillId="8" borderId="25" xfId="0" applyNumberFormat="1" applyFill="1" applyBorder="1" applyAlignment="1">
      <alignment horizontal="center" vertical="center"/>
    </xf>
    <xf numFmtId="171" fontId="0" fillId="8" borderId="26" xfId="0" applyNumberFormat="1" applyFill="1" applyBorder="1" applyAlignment="1">
      <alignment horizontal="center" vertical="center"/>
    </xf>
    <xf numFmtId="171" fontId="0" fillId="8" borderId="54" xfId="0" applyNumberFormat="1" applyFill="1" applyBorder="1" applyAlignment="1">
      <alignment horizontal="center" vertical="center"/>
    </xf>
    <xf numFmtId="171" fontId="0" fillId="8" borderId="45" xfId="0" applyNumberFormat="1" applyFill="1" applyBorder="1" applyAlignment="1">
      <alignment horizontal="center" vertical="center"/>
    </xf>
    <xf numFmtId="171" fontId="0" fillId="8" borderId="29" xfId="0" applyNumberFormat="1" applyFill="1" applyBorder="1" applyAlignment="1">
      <alignment horizontal="center" vertical="center"/>
    </xf>
    <xf numFmtId="171" fontId="0" fillId="8" borderId="50" xfId="0" applyNumberFormat="1" applyFill="1" applyBorder="1" applyAlignment="1">
      <alignment horizontal="center" vertical="center"/>
    </xf>
    <xf numFmtId="171" fontId="0" fillId="8" borderId="57" xfId="0" applyNumberFormat="1" applyFill="1" applyBorder="1" applyAlignment="1">
      <alignment horizontal="center" vertical="center"/>
    </xf>
    <xf numFmtId="171" fontId="0" fillId="8" borderId="55" xfId="0" applyNumberFormat="1" applyFill="1" applyBorder="1" applyAlignment="1">
      <alignment horizontal="center" vertical="center"/>
    </xf>
    <xf numFmtId="171" fontId="0" fillId="8" borderId="58" xfId="0" applyNumberFormat="1" applyFill="1" applyBorder="1" applyAlignment="1">
      <alignment horizontal="center" vertical="center"/>
    </xf>
    <xf numFmtId="170" fontId="0" fillId="6" borderId="14" xfId="0" applyNumberFormat="1" applyFill="1" applyBorder="1" applyAlignment="1" applyProtection="1">
      <alignment horizontal="center"/>
      <protection locked="0"/>
    </xf>
    <xf numFmtId="3" fontId="0" fillId="5" borderId="14" xfId="0" applyNumberFormat="1" applyFill="1" applyBorder="1" applyAlignment="1">
      <alignment horizontal="center"/>
    </xf>
    <xf numFmtId="3" fontId="0" fillId="5" borderId="11" xfId="0" applyNumberFormat="1" applyFill="1" applyBorder="1" applyAlignment="1">
      <alignment horizontal="center"/>
    </xf>
    <xf numFmtId="3" fontId="0" fillId="5" borderId="36" xfId="0" applyNumberFormat="1" applyFill="1" applyBorder="1" applyAlignment="1">
      <alignment horizontal="center"/>
    </xf>
    <xf numFmtId="6" fontId="0" fillId="5" borderId="32" xfId="1" applyNumberFormat="1" applyFont="1" applyFill="1" applyBorder="1" applyAlignment="1" applyProtection="1">
      <alignment horizontal="right"/>
    </xf>
    <xf numFmtId="3" fontId="0" fillId="0" borderId="14" xfId="0" applyNumberFormat="1" applyBorder="1" applyAlignment="1">
      <alignment horizontal="center"/>
    </xf>
    <xf numFmtId="3" fontId="0" fillId="0" borderId="11" xfId="0" applyNumberFormat="1" applyBorder="1" applyAlignment="1">
      <alignment horizontal="center"/>
    </xf>
    <xf numFmtId="3" fontId="0" fillId="0" borderId="36" xfId="0" applyNumberFormat="1" applyBorder="1" applyAlignment="1">
      <alignment horizontal="center"/>
    </xf>
    <xf numFmtId="6" fontId="0" fillId="2" borderId="32" xfId="1" applyNumberFormat="1" applyFont="1" applyFill="1" applyBorder="1" applyAlignment="1" applyProtection="1">
      <alignment horizontal="right"/>
    </xf>
    <xf numFmtId="6" fontId="0" fillId="2" borderId="42" xfId="1" applyNumberFormat="1" applyFont="1" applyFill="1" applyBorder="1" applyAlignment="1" applyProtection="1">
      <alignment horizontal="right"/>
    </xf>
    <xf numFmtId="1" fontId="0" fillId="6" borderId="31" xfId="0" applyNumberFormat="1" applyFill="1" applyBorder="1" applyAlignment="1" applyProtection="1">
      <alignment horizontal="center"/>
      <protection locked="0"/>
    </xf>
    <xf numFmtId="0" fontId="0" fillId="0" borderId="25" xfId="0" applyBorder="1" applyAlignment="1">
      <alignment horizontal="center"/>
    </xf>
    <xf numFmtId="0" fontId="0" fillId="0" borderId="26" xfId="0" applyBorder="1" applyAlignment="1">
      <alignment horizontal="center"/>
    </xf>
    <xf numFmtId="0" fontId="0" fillId="0" borderId="54" xfId="0" applyBorder="1" applyAlignment="1">
      <alignment horizontal="center"/>
    </xf>
    <xf numFmtId="0" fontId="0" fillId="0" borderId="0" xfId="0" applyAlignment="1">
      <alignment horizontal="center"/>
    </xf>
    <xf numFmtId="0" fontId="18" fillId="4" borderId="21" xfId="0" applyFont="1" applyFill="1" applyBorder="1" applyAlignment="1">
      <alignment horizontal="center"/>
    </xf>
    <xf numFmtId="0" fontId="7" fillId="0" borderId="0" xfId="0" applyFont="1" applyAlignment="1">
      <alignment horizontal="center"/>
    </xf>
    <xf numFmtId="0" fontId="7" fillId="0" borderId="33" xfId="0" applyFont="1" applyBorder="1" applyAlignment="1">
      <alignment horizontal="center"/>
    </xf>
    <xf numFmtId="0" fontId="7" fillId="7" borderId="20" xfId="0" applyFont="1" applyFill="1" applyBorder="1" applyAlignment="1">
      <alignment horizontal="center"/>
    </xf>
    <xf numFmtId="0" fontId="7" fillId="7" borderId="47" xfId="0" applyFont="1" applyFill="1" applyBorder="1" applyAlignment="1">
      <alignment horizontal="center"/>
    </xf>
    <xf numFmtId="0" fontId="7" fillId="7" borderId="48" xfId="0" applyFont="1" applyFill="1" applyBorder="1" applyAlignment="1">
      <alignment horizontal="center"/>
    </xf>
    <xf numFmtId="5" fontId="15" fillId="2" borderId="11" xfId="0" applyNumberFormat="1" applyFont="1" applyFill="1" applyBorder="1" applyAlignment="1">
      <alignment horizontal="center"/>
    </xf>
    <xf numFmtId="5" fontId="3" fillId="2" borderId="29" xfId="0" applyNumberFormat="1" applyFont="1" applyFill="1" applyBorder="1" applyAlignment="1">
      <alignment horizontal="center"/>
    </xf>
    <xf numFmtId="0" fontId="3" fillId="0" borderId="62" xfId="0" applyFont="1" applyBorder="1" applyAlignment="1">
      <alignment horizontal="center" vertical="center" wrapText="1"/>
    </xf>
    <xf numFmtId="0" fontId="0" fillId="0" borderId="17" xfId="0" applyBorder="1" applyAlignment="1">
      <alignment horizontal="center"/>
    </xf>
    <xf numFmtId="0" fontId="0" fillId="0" borderId="63" xfId="0" applyBorder="1" applyAlignment="1">
      <alignment horizontal="center" vertical="center"/>
    </xf>
    <xf numFmtId="0" fontId="0" fillId="0" borderId="14" xfId="0" applyBorder="1" applyAlignment="1">
      <alignment wrapText="1"/>
    </xf>
    <xf numFmtId="0" fontId="0" fillId="0" borderId="26" xfId="0" applyBorder="1"/>
    <xf numFmtId="0" fontId="0" fillId="0" borderId="7" xfId="0" applyBorder="1"/>
    <xf numFmtId="0" fontId="0" fillId="14" borderId="25" xfId="0" applyFill="1" applyBorder="1" applyAlignment="1">
      <alignment horizontal="center"/>
    </xf>
    <xf numFmtId="0" fontId="0" fillId="14" borderId="26" xfId="0" applyFill="1" applyBorder="1" applyAlignment="1">
      <alignment horizontal="center"/>
    </xf>
    <xf numFmtId="0" fontId="0" fillId="14" borderId="54" xfId="0" applyFill="1" applyBorder="1" applyAlignment="1">
      <alignment horizontal="center"/>
    </xf>
    <xf numFmtId="171" fontId="0" fillId="14" borderId="53" xfId="0" applyNumberFormat="1" applyFill="1" applyBorder="1" applyAlignment="1">
      <alignment horizontal="center" vertical="center"/>
    </xf>
    <xf numFmtId="171" fontId="0" fillId="14" borderId="39" xfId="0" applyNumberFormat="1" applyFill="1" applyBorder="1" applyAlignment="1">
      <alignment horizontal="center" vertical="center"/>
    </xf>
    <xf numFmtId="171" fontId="0" fillId="14" borderId="23" xfId="0" applyNumberFormat="1" applyFill="1" applyBorder="1" applyAlignment="1">
      <alignment horizontal="center" vertical="center"/>
    </xf>
    <xf numFmtId="171" fontId="0" fillId="14" borderId="45" xfId="0" applyNumberFormat="1" applyFill="1" applyBorder="1" applyAlignment="1">
      <alignment horizontal="center" vertical="center"/>
    </xf>
    <xf numFmtId="171" fontId="0" fillId="14" borderId="29" xfId="0" applyNumberFormat="1" applyFill="1" applyBorder="1" applyAlignment="1">
      <alignment horizontal="center" vertical="center"/>
    </xf>
    <xf numFmtId="171" fontId="0" fillId="14" borderId="50" xfId="0" applyNumberFormat="1" applyFill="1" applyBorder="1" applyAlignment="1">
      <alignment horizontal="center" vertical="center"/>
    </xf>
    <xf numFmtId="171" fontId="0" fillId="16" borderId="11" xfId="0" applyNumberFormat="1" applyFill="1" applyBorder="1" applyAlignment="1">
      <alignment horizontal="center" vertical="center"/>
    </xf>
    <xf numFmtId="171" fontId="0" fillId="16" borderId="15" xfId="0" applyNumberFormat="1" applyFill="1" applyBorder="1" applyAlignment="1">
      <alignment horizontal="center" vertical="center"/>
    </xf>
    <xf numFmtId="171" fontId="0" fillId="16" borderId="24" xfId="0" applyNumberFormat="1" applyFill="1" applyBorder="1" applyAlignment="1">
      <alignment horizontal="center" vertical="center"/>
    </xf>
    <xf numFmtId="0" fontId="0" fillId="0" borderId="11" xfId="0" applyBorder="1" applyAlignment="1">
      <alignment horizontal="left"/>
    </xf>
    <xf numFmtId="0" fontId="28" fillId="9" borderId="60" xfId="0" applyFont="1" applyFill="1" applyBorder="1" applyAlignment="1">
      <alignment horizontal="left"/>
    </xf>
    <xf numFmtId="0" fontId="0" fillId="9" borderId="34" xfId="0" applyFill="1" applyBorder="1" applyAlignment="1">
      <alignment horizontal="left"/>
    </xf>
    <xf numFmtId="0" fontId="0" fillId="9" borderId="39" xfId="0" applyFill="1" applyBorder="1" applyAlignment="1">
      <alignment horizontal="left"/>
    </xf>
    <xf numFmtId="0" fontId="0" fillId="8" borderId="60" xfId="0" applyFill="1" applyBorder="1" applyAlignment="1">
      <alignment horizontal="center"/>
    </xf>
    <xf numFmtId="0" fontId="0" fillId="8" borderId="33" xfId="0" applyFill="1" applyBorder="1" applyAlignment="1">
      <alignment horizontal="center"/>
    </xf>
    <xf numFmtId="0" fontId="0" fillId="8" borderId="38" xfId="0" applyFill="1" applyBorder="1" applyAlignment="1">
      <alignment horizontal="center"/>
    </xf>
    <xf numFmtId="171" fontId="0" fillId="16" borderId="69" xfId="0" applyNumberFormat="1" applyFill="1" applyBorder="1" applyAlignment="1">
      <alignment horizontal="center" vertical="center"/>
    </xf>
    <xf numFmtId="0" fontId="0" fillId="0" borderId="29" xfId="0" applyBorder="1" applyAlignment="1">
      <alignment horizontal="left"/>
    </xf>
    <xf numFmtId="171" fontId="0" fillId="16" borderId="29" xfId="0" applyNumberFormat="1" applyFill="1" applyBorder="1" applyAlignment="1">
      <alignment horizontal="center" vertical="center"/>
    </xf>
    <xf numFmtId="171" fontId="0" fillId="16" borderId="50" xfId="0" applyNumberFormat="1" applyFill="1" applyBorder="1" applyAlignment="1">
      <alignment horizontal="center" vertical="center"/>
    </xf>
    <xf numFmtId="0" fontId="28" fillId="9" borderId="60" xfId="0" applyFont="1" applyFill="1" applyBorder="1" applyAlignment="1">
      <alignment horizontal="left" wrapText="1"/>
    </xf>
    <xf numFmtId="0" fontId="0" fillId="8" borderId="29" xfId="0" applyFill="1" applyBorder="1" applyAlignment="1">
      <alignment horizontal="center"/>
    </xf>
    <xf numFmtId="0" fontId="0" fillId="8" borderId="50" xfId="0" applyFill="1" applyBorder="1" applyAlignment="1">
      <alignment horizontal="center"/>
    </xf>
    <xf numFmtId="0" fontId="0" fillId="8" borderId="43" xfId="0" applyFill="1" applyBorder="1" applyAlignment="1">
      <alignment horizontal="center"/>
    </xf>
    <xf numFmtId="0" fontId="0" fillId="0" borderId="15" xfId="0" applyBorder="1" applyAlignment="1">
      <alignment horizontal="left"/>
    </xf>
    <xf numFmtId="0" fontId="0" fillId="0" borderId="50" xfId="0" applyBorder="1" applyAlignment="1">
      <alignment horizontal="left"/>
    </xf>
    <xf numFmtId="171" fontId="0" fillId="16" borderId="26" xfId="0" applyNumberFormat="1" applyFill="1" applyBorder="1" applyAlignment="1">
      <alignment horizontal="center" vertical="center"/>
    </xf>
    <xf numFmtId="171" fontId="0" fillId="16" borderId="54" xfId="0" applyNumberFormat="1" applyFill="1" applyBorder="1" applyAlignment="1">
      <alignment horizontal="center" vertical="center"/>
    </xf>
    <xf numFmtId="0" fontId="18" fillId="4" borderId="19" xfId="0" applyFont="1" applyFill="1" applyBorder="1" applyAlignment="1">
      <alignment horizontal="left"/>
    </xf>
    <xf numFmtId="0" fontId="18" fillId="4" borderId="20" xfId="0" applyFont="1" applyFill="1" applyBorder="1" applyAlignment="1">
      <alignment horizontal="left"/>
    </xf>
    <xf numFmtId="0" fontId="18" fillId="4" borderId="21" xfId="0" applyFont="1" applyFill="1" applyBorder="1" applyAlignment="1">
      <alignment horizontal="left"/>
    </xf>
    <xf numFmtId="0" fontId="21" fillId="0" borderId="51" xfId="0" applyFont="1" applyBorder="1" applyAlignment="1">
      <alignment horizontal="left" wrapText="1"/>
    </xf>
    <xf numFmtId="0" fontId="21" fillId="0" borderId="49" xfId="0" applyFont="1" applyBorder="1" applyAlignment="1">
      <alignment horizontal="left" wrapText="1"/>
    </xf>
    <xf numFmtId="0" fontId="21" fillId="0" borderId="43" xfId="0" applyFont="1" applyBorder="1" applyAlignment="1">
      <alignment horizontal="left" wrapText="1"/>
    </xf>
    <xf numFmtId="0" fontId="3" fillId="0" borderId="2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22"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8" fillId="4" borderId="36" xfId="0" applyFont="1" applyFill="1" applyBorder="1" applyAlignment="1">
      <alignment horizontal="center"/>
    </xf>
    <xf numFmtId="0" fontId="18" fillId="4" borderId="5" xfId="0" applyFont="1" applyFill="1" applyBorder="1" applyAlignment="1">
      <alignment horizontal="center"/>
    </xf>
    <xf numFmtId="0" fontId="18" fillId="4" borderId="14" xfId="0" applyFont="1" applyFill="1" applyBorder="1" applyAlignment="1">
      <alignment horizontal="center"/>
    </xf>
    <xf numFmtId="164" fontId="0" fillId="15" borderId="22" xfId="0" applyNumberFormat="1" applyFill="1" applyBorder="1" applyAlignment="1">
      <alignment horizontal="center" vertical="center"/>
    </xf>
    <xf numFmtId="164" fontId="0" fillId="15" borderId="8" xfId="0" applyNumberFormat="1" applyFill="1" applyBorder="1" applyAlignment="1">
      <alignment horizontal="center" vertical="center"/>
    </xf>
    <xf numFmtId="164" fontId="0" fillId="15" borderId="9" xfId="0" applyNumberFormat="1" applyFill="1" applyBorder="1" applyAlignment="1">
      <alignment horizontal="center" vertical="center"/>
    </xf>
    <xf numFmtId="164" fontId="0" fillId="15" borderId="66" xfId="0" applyNumberFormat="1" applyFill="1" applyBorder="1" applyAlignment="1">
      <alignment horizontal="center" vertical="center"/>
    </xf>
    <xf numFmtId="164" fontId="0" fillId="15" borderId="56" xfId="0" applyNumberFormat="1" applyFill="1" applyBorder="1" applyAlignment="1">
      <alignment horizontal="center" vertical="center"/>
    </xf>
    <xf numFmtId="164" fontId="0" fillId="15" borderId="67" xfId="0" applyNumberFormat="1" applyFill="1" applyBorder="1" applyAlignment="1">
      <alignment horizontal="center" vertical="center"/>
    </xf>
    <xf numFmtId="0" fontId="28" fillId="0" borderId="60" xfId="0" applyFont="1" applyBorder="1" applyAlignment="1">
      <alignment horizontal="left"/>
    </xf>
    <xf numFmtId="0" fontId="28" fillId="0" borderId="57" xfId="0" applyFont="1" applyBorder="1" applyAlignment="1">
      <alignment horizontal="left"/>
    </xf>
    <xf numFmtId="0" fontId="0" fillId="0" borderId="33" xfId="0" applyBorder="1" applyAlignment="1">
      <alignment horizontal="left"/>
    </xf>
    <xf numFmtId="0" fontId="0" fillId="0" borderId="55" xfId="0" applyBorder="1" applyAlignment="1">
      <alignment horizontal="left"/>
    </xf>
    <xf numFmtId="164" fontId="0" fillId="15" borderId="68" xfId="0" applyNumberFormat="1" applyFill="1" applyBorder="1" applyAlignment="1">
      <alignment horizontal="center" vertical="center"/>
    </xf>
    <xf numFmtId="164" fontId="0" fillId="15" borderId="49" xfId="0" applyNumberFormat="1" applyFill="1" applyBorder="1" applyAlignment="1">
      <alignment horizontal="center" vertical="center"/>
    </xf>
    <xf numFmtId="164" fontId="0" fillId="15" borderId="44" xfId="0" applyNumberFormat="1" applyFill="1" applyBorder="1" applyAlignment="1">
      <alignment horizontal="center" vertical="center"/>
    </xf>
    <xf numFmtId="0" fontId="28" fillId="0" borderId="59" xfId="0" applyFont="1" applyBorder="1" applyAlignment="1">
      <alignment horizontal="left"/>
    </xf>
    <xf numFmtId="0" fontId="0" fillId="0" borderId="7" xfId="0" applyBorder="1" applyAlignment="1">
      <alignment horizontal="left"/>
    </xf>
    <xf numFmtId="0" fontId="28" fillId="9" borderId="22" xfId="0" applyFont="1" applyFill="1" applyBorder="1" applyAlignment="1">
      <alignment horizontal="center"/>
    </xf>
    <xf numFmtId="0" fontId="28" fillId="9" borderId="8" xfId="0" applyFont="1" applyFill="1" applyBorder="1" applyAlignment="1">
      <alignment horizontal="center"/>
    </xf>
    <xf numFmtId="0" fontId="28" fillId="9" borderId="65" xfId="0" applyFont="1" applyFill="1" applyBorder="1" applyAlignment="1">
      <alignment horizontal="center"/>
    </xf>
    <xf numFmtId="0" fontId="28" fillId="9" borderId="25" xfId="0" applyFont="1" applyFill="1" applyBorder="1" applyAlignment="1">
      <alignment horizontal="center"/>
    </xf>
    <xf numFmtId="0" fontId="28" fillId="9" borderId="59" xfId="0" applyFont="1" applyFill="1" applyBorder="1" applyAlignment="1">
      <alignment horizontal="center"/>
    </xf>
    <xf numFmtId="0" fontId="28" fillId="9" borderId="57" xfId="0" applyFont="1" applyFill="1" applyBorder="1" applyAlignment="1">
      <alignment horizontal="center"/>
    </xf>
    <xf numFmtId="0" fontId="28" fillId="9" borderId="26" xfId="0" applyFont="1" applyFill="1" applyBorder="1" applyAlignment="1">
      <alignment horizontal="center"/>
    </xf>
    <xf numFmtId="0" fontId="28" fillId="9" borderId="7" xfId="0" applyFont="1" applyFill="1" applyBorder="1" applyAlignment="1">
      <alignment horizontal="center"/>
    </xf>
    <xf numFmtId="0" fontId="28" fillId="9" borderId="55" xfId="0" applyFont="1" applyFill="1" applyBorder="1" applyAlignment="1">
      <alignment horizontal="center"/>
    </xf>
    <xf numFmtId="0" fontId="28" fillId="9" borderId="52" xfId="0" applyFont="1" applyFill="1" applyBorder="1" applyAlignment="1">
      <alignment horizontal="center" wrapText="1"/>
    </xf>
    <xf numFmtId="0" fontId="28" fillId="9" borderId="16" xfId="0" applyFont="1" applyFill="1" applyBorder="1" applyAlignment="1">
      <alignment horizontal="center" wrapText="1"/>
    </xf>
    <xf numFmtId="0" fontId="28" fillId="9" borderId="61" xfId="0" applyFont="1" applyFill="1" applyBorder="1" applyAlignment="1">
      <alignment horizontal="center" wrapText="1"/>
    </xf>
    <xf numFmtId="0" fontId="28" fillId="9" borderId="51" xfId="0" applyFont="1" applyFill="1" applyBorder="1" applyAlignment="1">
      <alignment horizontal="center"/>
    </xf>
    <xf numFmtId="0" fontId="28" fillId="9" borderId="49" xfId="0" applyFont="1" applyFill="1" applyBorder="1" applyAlignment="1">
      <alignment horizontal="center"/>
    </xf>
    <xf numFmtId="0" fontId="28" fillId="9" borderId="43" xfId="0" applyFont="1" applyFill="1" applyBorder="1" applyAlignment="1">
      <alignment horizontal="center"/>
    </xf>
    <xf numFmtId="0" fontId="28" fillId="8" borderId="53" xfId="0" applyFont="1" applyFill="1" applyBorder="1" applyAlignment="1">
      <alignment horizontal="center"/>
    </xf>
    <xf numFmtId="0" fontId="28" fillId="8" borderId="39" xfId="0" applyFont="1" applyFill="1" applyBorder="1" applyAlignment="1">
      <alignment horizontal="center"/>
    </xf>
    <xf numFmtId="0" fontId="28" fillId="8" borderId="23" xfId="0" applyFont="1" applyFill="1" applyBorder="1" applyAlignment="1">
      <alignment horizontal="center"/>
    </xf>
    <xf numFmtId="0" fontId="28" fillId="14" borderId="53" xfId="0" applyFont="1" applyFill="1" applyBorder="1" applyAlignment="1">
      <alignment horizontal="center"/>
    </xf>
    <xf numFmtId="0" fontId="28" fillId="14" borderId="39" xfId="0" applyFont="1" applyFill="1" applyBorder="1" applyAlignment="1">
      <alignment horizontal="center"/>
    </xf>
    <xf numFmtId="0" fontId="28" fillId="14" borderId="23" xfId="0" applyFont="1" applyFill="1" applyBorder="1" applyAlignment="1">
      <alignment horizontal="center"/>
    </xf>
    <xf numFmtId="0" fontId="0" fillId="0" borderId="34" xfId="0" applyBorder="1" applyAlignment="1">
      <alignment horizontal="left"/>
    </xf>
    <xf numFmtId="0" fontId="0" fillId="0" borderId="16" xfId="0" applyBorder="1" applyAlignment="1">
      <alignment horizontal="left"/>
    </xf>
    <xf numFmtId="0" fontId="0" fillId="0" borderId="61" xfId="0" applyBorder="1" applyAlignment="1">
      <alignment horizontal="left"/>
    </xf>
    <xf numFmtId="0" fontId="28" fillId="0" borderId="60" xfId="0" applyFont="1" applyBorder="1" applyAlignment="1">
      <alignment horizontal="left" wrapText="1"/>
    </xf>
    <xf numFmtId="0" fontId="28" fillId="0" borderId="59" xfId="0" applyFont="1" applyBorder="1" applyAlignment="1">
      <alignment horizontal="left" wrapText="1"/>
    </xf>
    <xf numFmtId="0" fontId="28" fillId="0" borderId="57" xfId="0" applyFont="1" applyBorder="1" applyAlignment="1">
      <alignment horizontal="left" wrapText="1"/>
    </xf>
    <xf numFmtId="0" fontId="28" fillId="9" borderId="10" xfId="0" applyFont="1" applyFill="1" applyBorder="1" applyAlignment="1">
      <alignment horizontal="center"/>
    </xf>
    <xf numFmtId="0" fontId="28" fillId="9" borderId="2" xfId="0" applyFont="1" applyFill="1" applyBorder="1" applyAlignment="1">
      <alignment horizontal="center"/>
    </xf>
    <xf numFmtId="0" fontId="28" fillId="9" borderId="46" xfId="0" applyFont="1" applyFill="1" applyBorder="1" applyAlignment="1">
      <alignment horizontal="center"/>
    </xf>
    <xf numFmtId="0" fontId="28" fillId="9" borderId="60" xfId="0" applyFont="1" applyFill="1" applyBorder="1" applyAlignment="1">
      <alignment horizontal="center"/>
    </xf>
    <xf numFmtId="0" fontId="28" fillId="9" borderId="33" xfId="0" applyFont="1" applyFill="1" applyBorder="1" applyAlignment="1">
      <alignment horizontal="center"/>
    </xf>
    <xf numFmtId="0" fontId="28" fillId="9" borderId="38" xfId="0" applyFont="1" applyFill="1" applyBorder="1" applyAlignment="1">
      <alignment horizontal="center" wrapText="1"/>
    </xf>
    <xf numFmtId="0" fontId="28" fillId="9" borderId="64" xfId="0" applyFont="1" applyFill="1" applyBorder="1" applyAlignment="1">
      <alignment horizontal="center" wrapText="1"/>
    </xf>
    <xf numFmtId="0" fontId="28" fillId="9" borderId="58" xfId="0" applyFont="1" applyFill="1" applyBorder="1" applyAlignment="1">
      <alignment horizontal="center" wrapText="1"/>
    </xf>
    <xf numFmtId="0" fontId="28" fillId="9" borderId="20" xfId="0" applyFont="1" applyFill="1" applyBorder="1" applyAlignment="1">
      <alignment horizontal="center"/>
    </xf>
    <xf numFmtId="0" fontId="28" fillId="9" borderId="21" xfId="0" applyFont="1" applyFill="1" applyBorder="1" applyAlignment="1">
      <alignment horizontal="center"/>
    </xf>
    <xf numFmtId="0" fontId="28" fillId="8" borderId="65" xfId="0" applyFont="1" applyFill="1" applyBorder="1" applyAlignment="1">
      <alignment horizontal="center"/>
    </xf>
  </cellXfs>
  <cellStyles count="10">
    <cellStyle name="Comma" xfId="7" builtinId="3"/>
    <cellStyle name="Currency" xfId="1" builtinId="4"/>
    <cellStyle name="Currency 2" xfId="9" xr:uid="{325D7EF9-0A4C-4B7E-9143-820B8396B883}"/>
    <cellStyle name="Hyperlink" xfId="2" builtinId="8"/>
    <cellStyle name="Hyperlink 2" xfId="4" xr:uid="{00000000-0005-0000-0000-000002000000}"/>
    <cellStyle name="Hyperlink 3" xfId="5" xr:uid="{00000000-0005-0000-0000-000003000000}"/>
    <cellStyle name="Normal" xfId="0" builtinId="0"/>
    <cellStyle name="Normal 2" xfId="3" xr:uid="{00000000-0005-0000-0000-000005000000}"/>
    <cellStyle name="Normal 3" xfId="6" xr:uid="{2224A0EF-CA69-42AE-948A-A677C0A8CCA6}"/>
    <cellStyle name="Normal 4" xfId="8" xr:uid="{171C2071-1E3F-44E6-88F2-14CD8DA1E06C}"/>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DAEEF3"/>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1457325</xdr:colOff>
      <xdr:row>7</xdr:row>
      <xdr:rowOff>47625</xdr:rowOff>
    </xdr:from>
    <xdr:to>
      <xdr:col>6</xdr:col>
      <xdr:colOff>275498</xdr:colOff>
      <xdr:row>41</xdr:row>
      <xdr:rowOff>113604</xdr:rowOff>
    </xdr:to>
    <xdr:pic>
      <xdr:nvPicPr>
        <xdr:cNvPr id="5" name="Picture 4">
          <a:extLst>
            <a:ext uri="{FF2B5EF4-FFF2-40B4-BE49-F238E27FC236}">
              <a16:creationId xmlns:a16="http://schemas.microsoft.com/office/drawing/2014/main" id="{226DE231-5B4D-4A57-B52A-18DAFF12BC0D}"/>
            </a:ext>
          </a:extLst>
        </xdr:cNvPr>
        <xdr:cNvPicPr>
          <a:picLocks noChangeAspect="1"/>
        </xdr:cNvPicPr>
      </xdr:nvPicPr>
      <xdr:blipFill>
        <a:blip xmlns:r="http://schemas.openxmlformats.org/officeDocument/2006/relationships" r:embed="rId1"/>
        <a:stretch>
          <a:fillRect/>
        </a:stretch>
      </xdr:blipFill>
      <xdr:spPr>
        <a:xfrm>
          <a:off x="6457950" y="1428750"/>
          <a:ext cx="5819048" cy="5571429"/>
        </a:xfrm>
        <a:prstGeom prst="rect">
          <a:avLst/>
        </a:prstGeom>
      </xdr:spPr>
    </xdr:pic>
    <xdr:clientData/>
  </xdr:twoCellAnchor>
  <xdr:twoCellAnchor editAs="oneCell">
    <xdr:from>
      <xdr:col>7</xdr:col>
      <xdr:colOff>0</xdr:colOff>
      <xdr:row>7</xdr:row>
      <xdr:rowOff>0</xdr:rowOff>
    </xdr:from>
    <xdr:to>
      <xdr:col>16</xdr:col>
      <xdr:colOff>350751</xdr:colOff>
      <xdr:row>26</xdr:row>
      <xdr:rowOff>128901</xdr:rowOff>
    </xdr:to>
    <xdr:pic>
      <xdr:nvPicPr>
        <xdr:cNvPr id="2" name="Picture 1">
          <a:extLst>
            <a:ext uri="{FF2B5EF4-FFF2-40B4-BE49-F238E27FC236}">
              <a16:creationId xmlns:a16="http://schemas.microsoft.com/office/drawing/2014/main" id="{443641EF-5FF9-4F1E-AEB4-4B75C05C4FDA}"/>
            </a:ext>
          </a:extLst>
        </xdr:cNvPr>
        <xdr:cNvPicPr>
          <a:picLocks noChangeAspect="1"/>
        </xdr:cNvPicPr>
      </xdr:nvPicPr>
      <xdr:blipFill>
        <a:blip xmlns:r="http://schemas.openxmlformats.org/officeDocument/2006/relationships" r:embed="rId2"/>
        <a:stretch>
          <a:fillRect/>
        </a:stretch>
      </xdr:blipFill>
      <xdr:spPr>
        <a:xfrm>
          <a:off x="12582525" y="1381125"/>
          <a:ext cx="5494251" cy="3205476"/>
        </a:xfrm>
        <a:prstGeom prst="rect">
          <a:avLst/>
        </a:prstGeom>
      </xdr:spPr>
    </xdr:pic>
    <xdr:clientData/>
  </xdr:twoCellAnchor>
  <xdr:twoCellAnchor editAs="oneCell">
    <xdr:from>
      <xdr:col>7</xdr:col>
      <xdr:colOff>38100</xdr:colOff>
      <xdr:row>26</xdr:row>
      <xdr:rowOff>142875</xdr:rowOff>
    </xdr:from>
    <xdr:to>
      <xdr:col>16</xdr:col>
      <xdr:colOff>325110</xdr:colOff>
      <xdr:row>52</xdr:row>
      <xdr:rowOff>8491</xdr:rowOff>
    </xdr:to>
    <xdr:pic>
      <xdr:nvPicPr>
        <xdr:cNvPr id="4" name="Picture 3">
          <a:extLst>
            <a:ext uri="{FF2B5EF4-FFF2-40B4-BE49-F238E27FC236}">
              <a16:creationId xmlns:a16="http://schemas.microsoft.com/office/drawing/2014/main" id="{C37137E9-4D9A-48AE-8154-52540AC21B6E}"/>
            </a:ext>
          </a:extLst>
        </xdr:cNvPr>
        <xdr:cNvPicPr>
          <a:picLocks noChangeAspect="1"/>
        </xdr:cNvPicPr>
      </xdr:nvPicPr>
      <xdr:blipFill>
        <a:blip xmlns:r="http://schemas.openxmlformats.org/officeDocument/2006/relationships" r:embed="rId3"/>
        <a:stretch>
          <a:fillRect/>
        </a:stretch>
      </xdr:blipFill>
      <xdr:spPr>
        <a:xfrm>
          <a:off x="12620625" y="4600575"/>
          <a:ext cx="5430510" cy="4075666"/>
        </a:xfrm>
        <a:prstGeom prst="rect">
          <a:avLst/>
        </a:prstGeom>
      </xdr:spPr>
    </xdr:pic>
    <xdr:clientData/>
  </xdr:twoCellAnchor>
  <xdr:twoCellAnchor editAs="oneCell">
    <xdr:from>
      <xdr:col>0</xdr:col>
      <xdr:colOff>138112</xdr:colOff>
      <xdr:row>7</xdr:row>
      <xdr:rowOff>57151</xdr:rowOff>
    </xdr:from>
    <xdr:to>
      <xdr:col>3</xdr:col>
      <xdr:colOff>977601</xdr:colOff>
      <xdr:row>54</xdr:row>
      <xdr:rowOff>19051</xdr:rowOff>
    </xdr:to>
    <xdr:pic>
      <xdr:nvPicPr>
        <xdr:cNvPr id="3" name="Picture 2">
          <a:extLst>
            <a:ext uri="{FF2B5EF4-FFF2-40B4-BE49-F238E27FC236}">
              <a16:creationId xmlns:a16="http://schemas.microsoft.com/office/drawing/2014/main" id="{3F305018-DC76-444D-5DEC-548DA045060C}"/>
            </a:ext>
          </a:extLst>
        </xdr:cNvPr>
        <xdr:cNvPicPr>
          <a:picLocks noChangeAspect="1"/>
        </xdr:cNvPicPr>
      </xdr:nvPicPr>
      <xdr:blipFill>
        <a:blip xmlns:r="http://schemas.openxmlformats.org/officeDocument/2006/relationships" r:embed="rId4"/>
        <a:stretch>
          <a:fillRect/>
        </a:stretch>
      </xdr:blipFill>
      <xdr:spPr>
        <a:xfrm>
          <a:off x="138112" y="1409701"/>
          <a:ext cx="5844877" cy="73485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neward\AppData\Local\Microsoft\Windows\Temporary%20Internet%20Files\Content.Outlook\7Q6U2NWA\Trip%20Reduction%20FYE%2015.xlt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neward\AppData\Local\Microsoft\Windows\Temporary%20Internet%20Files\Content.Outlook\7Q6U2NWA\Emission%20Factors%20FYE%2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neward\AppData\Local\Microsoft\Windows\Temporary%20Internet%20Files\Content.Outlook\7Q6U2NWA\Arterial%20Management%20FYE%2015.xlt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neward\AppData\Local\Microsoft\Windows\Temporary%20Internet%20Files\Content.Outlook\7Q6U2NWA\Heavy-Duty%20Vehicle%20FYE%2015.xlt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l Info"/>
      <sheetName val="Calcs"/>
      <sheetName val="Notes &amp; Assumptions"/>
      <sheetName val="Emission Factors"/>
    </sheetNames>
    <sheetDataSet>
      <sheetData sheetId="0" refreshError="1"/>
      <sheetData sheetId="1" refreshError="1"/>
      <sheetData sheetId="2">
        <row r="2">
          <cell r="K2">
            <v>1</v>
          </cell>
        </row>
      </sheetData>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LDV"/>
      <sheetName val="EF - HDV"/>
      <sheetName val="EF-Arterial Mgt"/>
      <sheetName val="EF-Trip Reduction"/>
    </sheetNames>
    <sheetDataSet>
      <sheetData sheetId="0"/>
      <sheetData sheetId="1"/>
      <sheetData sheetId="2"/>
      <sheetData sheetId="3">
        <row r="40">
          <cell r="C40">
            <v>17.496000000000002</v>
          </cell>
        </row>
        <row r="41">
          <cell r="C41">
            <v>4.0187999999999988</v>
          </cell>
        </row>
        <row r="48">
          <cell r="C48">
            <v>4.6399999999999997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l Info"/>
      <sheetName val="Calcs"/>
      <sheetName val="Notes &amp; Assumptions"/>
      <sheetName val="Emission Factors"/>
    </sheetNames>
    <sheetDataSet>
      <sheetData sheetId="0" refreshError="1"/>
      <sheetData sheetId="1" refreshError="1"/>
      <sheetData sheetId="2">
        <row r="12">
          <cell r="C12">
            <v>0</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l Info"/>
      <sheetName val="Calcs"/>
      <sheetName val="Notes &amp; Assumptions"/>
      <sheetName val="Emission Factors"/>
    </sheetNames>
    <sheetDataSet>
      <sheetData sheetId="0" refreshError="1"/>
      <sheetData sheetId="1" refreshError="1"/>
      <sheetData sheetId="2">
        <row r="6">
          <cell r="K6">
            <v>0</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baaqmd.gov/tfca4p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67"/>
  <sheetViews>
    <sheetView tabSelected="1" topLeftCell="A3" workbookViewId="0">
      <selection activeCell="B7" sqref="B7"/>
    </sheetView>
  </sheetViews>
  <sheetFormatPr defaultColWidth="8.5703125" defaultRowHeight="12.4" x14ac:dyDescent="0.35"/>
  <cols>
    <col min="2" max="2" width="10.28515625" customWidth="1"/>
    <col min="3" max="3" width="56.2109375" customWidth="1"/>
    <col min="4" max="4" width="87.78515625" bestFit="1" customWidth="1"/>
  </cols>
  <sheetData>
    <row r="1" spans="1:1" ht="22.5" x14ac:dyDescent="0.6">
      <c r="A1" s="30" t="s">
        <v>142</v>
      </c>
    </row>
    <row r="2" spans="1:1" ht="20.65" x14ac:dyDescent="0.6">
      <c r="A2" s="80" t="s">
        <v>150</v>
      </c>
    </row>
    <row r="3" spans="1:1" x14ac:dyDescent="0.35">
      <c r="A3" s="9" t="s">
        <v>151</v>
      </c>
    </row>
    <row r="5" spans="1:1" ht="13.9" x14ac:dyDescent="0.4">
      <c r="A5" s="104" t="s">
        <v>152</v>
      </c>
    </row>
    <row r="6" spans="1:1" x14ac:dyDescent="0.35">
      <c r="A6" s="105" t="s">
        <v>79</v>
      </c>
    </row>
    <row r="56" spans="2:4" x14ac:dyDescent="0.35">
      <c r="B56" s="134" t="s">
        <v>123</v>
      </c>
      <c r="C56" s="126" t="s">
        <v>125</v>
      </c>
      <c r="D56" s="129" t="s">
        <v>126</v>
      </c>
    </row>
    <row r="57" spans="2:4" x14ac:dyDescent="0.35">
      <c r="B57" s="125" t="s">
        <v>38</v>
      </c>
      <c r="C57" s="130" t="s">
        <v>24</v>
      </c>
      <c r="D57" s="131" t="s">
        <v>127</v>
      </c>
    </row>
    <row r="58" spans="2:4" x14ac:dyDescent="0.35">
      <c r="B58" s="125" t="s">
        <v>39</v>
      </c>
      <c r="C58" s="130" t="s">
        <v>110</v>
      </c>
      <c r="D58" s="131" t="s">
        <v>128</v>
      </c>
    </row>
    <row r="59" spans="2:4" x14ac:dyDescent="0.35">
      <c r="B59" s="125" t="s">
        <v>57</v>
      </c>
      <c r="C59" s="130" t="s">
        <v>25</v>
      </c>
      <c r="D59" s="131" t="s">
        <v>129</v>
      </c>
    </row>
    <row r="60" spans="2:4" x14ac:dyDescent="0.35">
      <c r="B60" s="125" t="s">
        <v>47</v>
      </c>
      <c r="C60" s="130" t="s">
        <v>97</v>
      </c>
      <c r="D60" s="131" t="s">
        <v>141</v>
      </c>
    </row>
    <row r="61" spans="2:4" x14ac:dyDescent="0.35">
      <c r="B61" s="125" t="s">
        <v>40</v>
      </c>
      <c r="C61" s="130" t="s">
        <v>98</v>
      </c>
      <c r="D61" s="131" t="s">
        <v>130</v>
      </c>
    </row>
    <row r="62" spans="2:4" x14ac:dyDescent="0.35">
      <c r="B62" s="125" t="s">
        <v>61</v>
      </c>
      <c r="C62" s="130" t="s">
        <v>60</v>
      </c>
      <c r="D62" s="131" t="s">
        <v>131</v>
      </c>
    </row>
    <row r="63" spans="2:4" x14ac:dyDescent="0.35">
      <c r="B63" s="125" t="s">
        <v>62</v>
      </c>
      <c r="C63" s="130" t="s">
        <v>118</v>
      </c>
      <c r="D63" s="131" t="s">
        <v>134</v>
      </c>
    </row>
    <row r="64" spans="2:4" ht="61.9" x14ac:dyDescent="0.35">
      <c r="B64" s="133" t="s">
        <v>135</v>
      </c>
      <c r="C64" s="132" t="s">
        <v>148</v>
      </c>
      <c r="D64" s="174" t="s">
        <v>149</v>
      </c>
    </row>
    <row r="65" spans="2:4" ht="24.75" x14ac:dyDescent="0.35">
      <c r="B65" s="133" t="s">
        <v>136</v>
      </c>
      <c r="C65" s="127" t="s">
        <v>133</v>
      </c>
      <c r="D65" s="174" t="s">
        <v>139</v>
      </c>
    </row>
    <row r="66" spans="2:4" x14ac:dyDescent="0.35">
      <c r="B66" s="133" t="s">
        <v>137</v>
      </c>
      <c r="C66" s="127" t="s">
        <v>33</v>
      </c>
      <c r="D66" s="128" t="s">
        <v>132</v>
      </c>
    </row>
    <row r="67" spans="2:4" x14ac:dyDescent="0.35">
      <c r="B67" s="125" t="s">
        <v>138</v>
      </c>
      <c r="C67" s="132" t="s">
        <v>21</v>
      </c>
      <c r="D67" s="131" t="s">
        <v>132</v>
      </c>
    </row>
  </sheetData>
  <phoneticPr fontId="20" type="noConversion"/>
  <hyperlinks>
    <hyperlink ref="A6" r:id="rId1" xr:uid="{00000000-0004-0000-0000-000000000000}"/>
  </hyperlinks>
  <pageMargins left="0.75" right="0.75" top="1" bottom="1" header="0.5" footer="0.5"/>
  <pageSetup scale="87" orientation="portrait" verticalDpi="1200" r:id="rId2"/>
  <headerFooter alignWithMargins="0"/>
  <customProperties>
    <customPr name="f4faf8f5a"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95"/>
  <sheetViews>
    <sheetView zoomScaleNormal="100" workbookViewId="0">
      <selection activeCell="A3" sqref="A3"/>
    </sheetView>
  </sheetViews>
  <sheetFormatPr defaultColWidth="8.5703125" defaultRowHeight="12.4" x14ac:dyDescent="0.35"/>
  <cols>
    <col min="1" max="1" width="31.5703125" customWidth="1"/>
    <col min="2" max="2" width="57.42578125" customWidth="1"/>
    <col min="3" max="3" width="17.78515625" bestFit="1" customWidth="1"/>
    <col min="4" max="4" width="17.5703125" customWidth="1"/>
    <col min="5" max="5" width="13.42578125" customWidth="1"/>
    <col min="6" max="6" width="17.42578125" customWidth="1"/>
    <col min="7" max="7" width="12.42578125" customWidth="1"/>
    <col min="8" max="8" width="8.2109375" customWidth="1"/>
    <col min="9" max="10" width="8.5703125" customWidth="1"/>
    <col min="11" max="11" width="9.5703125" customWidth="1"/>
    <col min="12" max="12" width="8.5703125" bestFit="1" customWidth="1"/>
    <col min="13" max="13" width="7" customWidth="1"/>
    <col min="14" max="14" width="9.5703125" customWidth="1"/>
    <col min="15" max="15" width="10.42578125" bestFit="1" customWidth="1"/>
    <col min="16" max="16" width="9.78515625" customWidth="1"/>
    <col min="17" max="17" width="13.78515625" customWidth="1"/>
    <col min="18" max="18" width="9.42578125" customWidth="1"/>
    <col min="19" max="19" width="10" customWidth="1"/>
    <col min="20" max="20" width="12.5703125" bestFit="1" customWidth="1"/>
  </cols>
  <sheetData>
    <row r="1" spans="1:14" ht="22.5" x14ac:dyDescent="0.6">
      <c r="A1" s="30" t="s">
        <v>142</v>
      </c>
    </row>
    <row r="2" spans="1:14" ht="20.65" x14ac:dyDescent="0.6">
      <c r="A2" s="80" t="s">
        <v>150</v>
      </c>
    </row>
    <row r="3" spans="1:14" x14ac:dyDescent="0.35">
      <c r="A3" s="9" t="s">
        <v>151</v>
      </c>
    </row>
    <row r="4" spans="1:14" ht="18" customHeight="1" x14ac:dyDescent="0.35">
      <c r="A4" s="33"/>
      <c r="B4" s="32"/>
      <c r="C4" s="1"/>
      <c r="D4" s="1"/>
      <c r="E4" s="1"/>
      <c r="F4" s="1"/>
      <c r="G4" s="1"/>
      <c r="H4" s="1"/>
      <c r="I4" s="1"/>
      <c r="J4" s="1"/>
      <c r="K4" s="1"/>
      <c r="L4" s="1"/>
      <c r="M4" s="1"/>
      <c r="N4" s="1"/>
    </row>
    <row r="5" spans="1:14" ht="18" customHeight="1" x14ac:dyDescent="0.35">
      <c r="A5" s="29" t="s">
        <v>18</v>
      </c>
      <c r="B5" s="34"/>
      <c r="C5" s="1"/>
      <c r="D5" s="1"/>
      <c r="E5" s="1"/>
      <c r="F5" s="1"/>
      <c r="G5" s="1"/>
      <c r="H5" s="1"/>
      <c r="I5" s="1"/>
      <c r="J5" s="1"/>
      <c r="K5" s="1"/>
      <c r="L5" s="1"/>
      <c r="M5" s="1"/>
      <c r="N5" s="1"/>
    </row>
    <row r="6" spans="1:14" ht="18" customHeight="1" x14ac:dyDescent="0.35">
      <c r="A6" s="35"/>
      <c r="B6" s="29"/>
      <c r="C6" s="1"/>
      <c r="D6" s="1"/>
      <c r="E6" s="1"/>
      <c r="F6" s="1"/>
      <c r="G6" s="1"/>
      <c r="H6" s="1"/>
      <c r="I6" s="1"/>
      <c r="J6" s="1"/>
      <c r="K6" s="1"/>
      <c r="L6" s="1"/>
      <c r="M6" s="1"/>
      <c r="N6" s="1"/>
    </row>
    <row r="7" spans="1:14" ht="18" customHeight="1" x14ac:dyDescent="0.35">
      <c r="A7" s="83" t="s">
        <v>153</v>
      </c>
      <c r="B7" s="36"/>
      <c r="C7" s="1"/>
      <c r="D7" s="1"/>
      <c r="E7" s="1"/>
      <c r="F7" s="1"/>
      <c r="G7" s="1"/>
      <c r="H7" s="1"/>
      <c r="I7" s="1"/>
      <c r="J7" s="1"/>
      <c r="K7" s="1"/>
      <c r="L7" s="1"/>
      <c r="M7" s="1"/>
      <c r="N7" s="1"/>
    </row>
    <row r="8" spans="1:14" ht="18" customHeight="1" x14ac:dyDescent="0.35">
      <c r="A8" s="31" t="s">
        <v>0</v>
      </c>
      <c r="B8" s="36"/>
      <c r="C8" s="1"/>
      <c r="D8" s="1"/>
      <c r="E8" s="1"/>
      <c r="F8" s="1"/>
      <c r="G8" s="1"/>
      <c r="H8" s="1"/>
      <c r="I8" s="1"/>
      <c r="J8" s="1"/>
      <c r="K8" s="1"/>
      <c r="L8" s="1"/>
      <c r="M8" s="1"/>
      <c r="N8" s="1"/>
    </row>
    <row r="9" spans="1:14" ht="18" customHeight="1" x14ac:dyDescent="0.35">
      <c r="A9" s="31" t="s">
        <v>7</v>
      </c>
      <c r="B9" s="36"/>
      <c r="C9" s="9"/>
      <c r="D9" s="1"/>
      <c r="E9" s="1"/>
      <c r="F9" s="1"/>
      <c r="G9" s="1"/>
      <c r="H9" s="1"/>
      <c r="I9" s="1"/>
      <c r="J9" s="1"/>
      <c r="K9" s="1"/>
      <c r="L9" s="1"/>
      <c r="M9" s="1"/>
      <c r="N9" s="1"/>
    </row>
    <row r="10" spans="1:14" ht="18" customHeight="1" x14ac:dyDescent="0.35">
      <c r="A10" s="31" t="s">
        <v>74</v>
      </c>
      <c r="B10" s="36"/>
      <c r="C10" s="9"/>
      <c r="D10" s="1"/>
      <c r="E10" s="1"/>
      <c r="F10" s="1"/>
      <c r="G10" s="1"/>
      <c r="H10" s="1"/>
      <c r="I10" s="1"/>
      <c r="J10" s="1"/>
      <c r="K10" s="1"/>
      <c r="L10" s="1"/>
      <c r="M10" s="1"/>
      <c r="N10" s="1"/>
    </row>
    <row r="11" spans="1:14" ht="18" customHeight="1" x14ac:dyDescent="0.35">
      <c r="A11" s="37" t="s">
        <v>9</v>
      </c>
      <c r="B11" s="36"/>
      <c r="C11" s="1"/>
      <c r="D11" s="1"/>
      <c r="E11" s="1"/>
      <c r="F11" s="1"/>
      <c r="G11" s="1"/>
      <c r="H11" s="1"/>
      <c r="I11" s="1"/>
      <c r="J11" s="1"/>
      <c r="K11" s="1"/>
      <c r="L11" s="1"/>
      <c r="M11" s="1"/>
      <c r="N11" s="1"/>
    </row>
    <row r="12" spans="1:14" ht="18" customHeight="1" x14ac:dyDescent="0.35">
      <c r="A12" s="38" t="s">
        <v>17</v>
      </c>
      <c r="B12" s="36"/>
      <c r="C12" s="1"/>
      <c r="D12" s="1"/>
      <c r="E12" s="1"/>
      <c r="F12" s="1"/>
      <c r="G12" s="1"/>
      <c r="H12" s="1"/>
      <c r="I12" s="1"/>
      <c r="J12" s="1"/>
      <c r="K12" s="1"/>
      <c r="L12" s="1"/>
      <c r="M12" s="1"/>
      <c r="N12" s="1"/>
    </row>
    <row r="13" spans="1:14" ht="18" customHeight="1" x14ac:dyDescent="0.35">
      <c r="A13" s="39" t="s">
        <v>4</v>
      </c>
      <c r="B13" s="40"/>
      <c r="C13" s="1"/>
      <c r="D13" s="1"/>
      <c r="E13" s="1"/>
      <c r="F13" s="1"/>
      <c r="G13" s="1"/>
      <c r="H13" s="1"/>
      <c r="I13" s="1"/>
      <c r="J13" s="1"/>
      <c r="K13" s="1"/>
      <c r="L13" s="1"/>
      <c r="M13" s="1"/>
      <c r="N13" s="1"/>
    </row>
    <row r="14" spans="1:14" ht="18" customHeight="1" x14ac:dyDescent="0.35">
      <c r="A14" s="41" t="s">
        <v>10</v>
      </c>
      <c r="B14" s="42"/>
      <c r="C14" s="1"/>
      <c r="D14" s="1"/>
      <c r="E14" s="1"/>
      <c r="F14" s="1"/>
      <c r="G14" s="1"/>
      <c r="H14" s="1"/>
      <c r="I14" s="1"/>
      <c r="J14" s="1"/>
      <c r="K14" s="1"/>
      <c r="L14" s="1"/>
      <c r="M14" s="1"/>
      <c r="N14" s="1"/>
    </row>
    <row r="15" spans="1:14" ht="18" customHeight="1" x14ac:dyDescent="0.35">
      <c r="A15" s="41" t="s">
        <v>5</v>
      </c>
      <c r="B15" s="42"/>
      <c r="C15" s="9"/>
      <c r="D15" s="1"/>
      <c r="E15" s="1"/>
      <c r="F15" s="1"/>
      <c r="G15" s="1"/>
      <c r="H15" s="1"/>
      <c r="I15" s="1"/>
      <c r="J15" s="1"/>
      <c r="K15" s="1"/>
      <c r="L15" s="1"/>
      <c r="M15" s="1"/>
      <c r="N15" s="1"/>
    </row>
    <row r="16" spans="1:14" ht="18" customHeight="1" x14ac:dyDescent="0.35">
      <c r="A16" s="41" t="s">
        <v>1</v>
      </c>
      <c r="B16" s="42"/>
      <c r="C16" s="9"/>
      <c r="D16" s="1"/>
      <c r="E16" s="1"/>
      <c r="F16" s="1"/>
      <c r="G16" s="1"/>
      <c r="H16" s="1"/>
      <c r="I16" s="1"/>
      <c r="J16" s="1"/>
      <c r="K16" s="1"/>
      <c r="L16" s="1"/>
      <c r="M16" s="1"/>
      <c r="N16" s="1"/>
    </row>
    <row r="17" spans="1:17" ht="18" customHeight="1" x14ac:dyDescent="0.35">
      <c r="A17" s="41" t="s">
        <v>11</v>
      </c>
      <c r="B17" s="42"/>
      <c r="C17" s="9"/>
      <c r="D17" s="1"/>
      <c r="E17" s="1"/>
      <c r="F17" s="9"/>
      <c r="G17" s="1"/>
      <c r="H17" s="1"/>
      <c r="I17" s="1"/>
      <c r="J17" s="1"/>
      <c r="K17" s="1"/>
      <c r="L17" s="1"/>
      <c r="M17" s="1"/>
      <c r="N17" s="1"/>
    </row>
    <row r="18" spans="1:17" ht="18" customHeight="1" x14ac:dyDescent="0.35">
      <c r="A18" s="41" t="s">
        <v>12</v>
      </c>
      <c r="B18" s="43"/>
      <c r="C18" s="9"/>
      <c r="D18" s="1"/>
      <c r="E18" s="1"/>
      <c r="F18" s="9"/>
      <c r="G18" s="1"/>
      <c r="H18" s="1"/>
      <c r="I18" s="1"/>
      <c r="J18" s="1"/>
      <c r="K18" s="1"/>
      <c r="L18" s="1"/>
      <c r="M18" s="1"/>
      <c r="N18" s="1"/>
    </row>
    <row r="19" spans="1:17" ht="18" customHeight="1" x14ac:dyDescent="0.35">
      <c r="A19" s="41" t="s">
        <v>13</v>
      </c>
      <c r="B19" s="42"/>
      <c r="C19" s="1"/>
      <c r="D19" s="1"/>
      <c r="E19" s="1"/>
      <c r="F19" s="1"/>
      <c r="G19" s="1"/>
      <c r="H19" s="1"/>
      <c r="I19" s="1"/>
      <c r="J19" s="1"/>
      <c r="K19" s="1"/>
      <c r="L19" s="1"/>
      <c r="M19" s="1"/>
      <c r="N19" s="1"/>
    </row>
    <row r="20" spans="1:17" ht="18" customHeight="1" x14ac:dyDescent="0.35">
      <c r="A20" s="41" t="s">
        <v>14</v>
      </c>
      <c r="B20" s="42"/>
      <c r="C20" s="1"/>
      <c r="D20" s="1"/>
      <c r="E20" s="1"/>
      <c r="F20" s="1"/>
      <c r="G20" s="1"/>
      <c r="H20" s="1"/>
      <c r="I20" s="1"/>
      <c r="J20" s="1"/>
      <c r="K20" s="1"/>
      <c r="L20" s="1"/>
      <c r="M20" s="1"/>
      <c r="N20" s="1"/>
    </row>
    <row r="21" spans="1:17" ht="18" customHeight="1" x14ac:dyDescent="0.35">
      <c r="A21" s="41" t="s">
        <v>15</v>
      </c>
      <c r="B21" s="42" t="s">
        <v>8</v>
      </c>
      <c r="C21" s="1"/>
      <c r="D21" s="1"/>
      <c r="E21" s="1"/>
      <c r="F21" s="1"/>
      <c r="G21" s="1"/>
      <c r="H21" s="1"/>
      <c r="I21" s="1"/>
      <c r="J21" s="1"/>
      <c r="K21" s="1"/>
      <c r="L21" s="1"/>
      <c r="M21" s="1"/>
      <c r="N21" s="1"/>
    </row>
    <row r="22" spans="1:17" ht="18" customHeight="1" x14ac:dyDescent="0.35">
      <c r="A22" s="44" t="s">
        <v>16</v>
      </c>
      <c r="B22" s="45"/>
      <c r="C22" s="1"/>
      <c r="D22" s="1"/>
      <c r="E22" s="1"/>
      <c r="F22" s="1"/>
      <c r="G22" s="1"/>
      <c r="H22" s="1"/>
      <c r="I22" s="1"/>
      <c r="J22" s="1"/>
      <c r="K22" s="1"/>
      <c r="L22" s="1"/>
      <c r="M22" s="1"/>
      <c r="N22" s="1"/>
    </row>
    <row r="23" spans="1:17" ht="18" customHeight="1" x14ac:dyDescent="0.35">
      <c r="A23" s="39" t="s">
        <v>19</v>
      </c>
      <c r="B23" s="46"/>
    </row>
    <row r="24" spans="1:17" ht="18" customHeight="1" x14ac:dyDescent="0.35">
      <c r="A24" s="41" t="s">
        <v>2</v>
      </c>
      <c r="B24" s="47"/>
    </row>
    <row r="25" spans="1:17" ht="18" customHeight="1" x14ac:dyDescent="0.35">
      <c r="A25" s="41" t="s">
        <v>3</v>
      </c>
      <c r="B25" s="47"/>
    </row>
    <row r="26" spans="1:17" ht="18" customHeight="1" x14ac:dyDescent="0.35">
      <c r="A26" s="44" t="s">
        <v>6</v>
      </c>
      <c r="B26" s="47"/>
    </row>
    <row r="27" spans="1:17" x14ac:dyDescent="0.35">
      <c r="C27" s="1"/>
      <c r="D27" s="1"/>
      <c r="E27" s="1"/>
      <c r="F27" s="1"/>
      <c r="G27" s="1"/>
      <c r="H27" s="1"/>
      <c r="I27" s="1"/>
      <c r="J27" s="1"/>
      <c r="K27" s="1"/>
      <c r="L27" s="1"/>
      <c r="M27" s="1"/>
      <c r="N27" s="1"/>
      <c r="O27" s="1"/>
      <c r="P27" s="1"/>
      <c r="Q27" s="1"/>
    </row>
    <row r="37" spans="4:4" x14ac:dyDescent="0.35">
      <c r="D37" s="13"/>
    </row>
    <row r="38" spans="4:4" x14ac:dyDescent="0.35">
      <c r="D38" s="13"/>
    </row>
    <row r="39" spans="4:4" x14ac:dyDescent="0.35">
      <c r="D39" s="13"/>
    </row>
    <row r="40" spans="4:4" x14ac:dyDescent="0.35">
      <c r="D40" s="13"/>
    </row>
    <row r="41" spans="4:4" x14ac:dyDescent="0.35">
      <c r="D41" s="13"/>
    </row>
    <row r="42" spans="4:4" x14ac:dyDescent="0.35">
      <c r="D42" s="13"/>
    </row>
    <row r="43" spans="4:4" x14ac:dyDescent="0.35">
      <c r="D43" s="13"/>
    </row>
    <row r="44" spans="4:4" x14ac:dyDescent="0.35">
      <c r="D44" s="13"/>
    </row>
    <row r="45" spans="4:4" x14ac:dyDescent="0.35">
      <c r="D45" s="13"/>
    </row>
    <row r="46" spans="4:4" x14ac:dyDescent="0.35">
      <c r="D46" s="13"/>
    </row>
    <row r="47" spans="4:4" x14ac:dyDescent="0.35">
      <c r="D47" s="13"/>
    </row>
    <row r="48" spans="4:4" x14ac:dyDescent="0.35">
      <c r="D48" s="13"/>
    </row>
    <row r="49" spans="4:4" x14ac:dyDescent="0.35">
      <c r="D49" s="13"/>
    </row>
    <row r="50" spans="4:4" x14ac:dyDescent="0.35">
      <c r="D50" s="13"/>
    </row>
    <row r="51" spans="4:4" x14ac:dyDescent="0.35">
      <c r="D51" s="13"/>
    </row>
    <row r="52" spans="4:4" x14ac:dyDescent="0.35">
      <c r="D52" s="13"/>
    </row>
    <row r="53" spans="4:4" x14ac:dyDescent="0.35">
      <c r="D53" s="13"/>
    </row>
    <row r="54" spans="4:4" x14ac:dyDescent="0.35">
      <c r="D54" s="13"/>
    </row>
    <row r="55" spans="4:4" x14ac:dyDescent="0.35">
      <c r="D55" s="13"/>
    </row>
    <row r="56" spans="4:4" x14ac:dyDescent="0.35">
      <c r="D56" s="13"/>
    </row>
    <row r="57" spans="4:4" x14ac:dyDescent="0.35">
      <c r="D57" s="13"/>
    </row>
    <row r="58" spans="4:4" x14ac:dyDescent="0.35">
      <c r="D58" s="13"/>
    </row>
    <row r="59" spans="4:4" x14ac:dyDescent="0.35">
      <c r="D59" s="13"/>
    </row>
    <row r="60" spans="4:4" x14ac:dyDescent="0.35">
      <c r="D60" s="13"/>
    </row>
    <row r="61" spans="4:4" x14ac:dyDescent="0.35">
      <c r="D61" s="13"/>
    </row>
    <row r="62" spans="4:4" x14ac:dyDescent="0.35">
      <c r="D62" s="13"/>
    </row>
    <row r="63" spans="4:4" x14ac:dyDescent="0.35">
      <c r="D63" s="13"/>
    </row>
    <row r="64" spans="4:4" x14ac:dyDescent="0.35">
      <c r="D64" s="13"/>
    </row>
    <row r="65" spans="4:4" x14ac:dyDescent="0.35">
      <c r="D65" s="13"/>
    </row>
    <row r="66" spans="4:4" x14ac:dyDescent="0.35">
      <c r="D66" s="13"/>
    </row>
    <row r="67" spans="4:4" x14ac:dyDescent="0.35">
      <c r="D67" s="13"/>
    </row>
    <row r="68" spans="4:4" x14ac:dyDescent="0.35">
      <c r="D68" s="13"/>
    </row>
    <row r="69" spans="4:4" x14ac:dyDescent="0.35">
      <c r="D69" s="13"/>
    </row>
    <row r="70" spans="4:4" x14ac:dyDescent="0.35">
      <c r="D70" s="13"/>
    </row>
    <row r="71" spans="4:4" x14ac:dyDescent="0.35">
      <c r="D71" s="13"/>
    </row>
    <row r="72" spans="4:4" x14ac:dyDescent="0.35">
      <c r="D72" s="13"/>
    </row>
    <row r="73" spans="4:4" x14ac:dyDescent="0.35">
      <c r="D73" s="13"/>
    </row>
    <row r="74" spans="4:4" x14ac:dyDescent="0.35">
      <c r="D74" s="13"/>
    </row>
    <row r="75" spans="4:4" x14ac:dyDescent="0.35">
      <c r="D75" s="13"/>
    </row>
    <row r="76" spans="4:4" x14ac:dyDescent="0.35">
      <c r="D76" s="13"/>
    </row>
    <row r="77" spans="4:4" x14ac:dyDescent="0.35">
      <c r="D77" s="13"/>
    </row>
    <row r="78" spans="4:4" x14ac:dyDescent="0.35">
      <c r="D78" s="13"/>
    </row>
    <row r="79" spans="4:4" x14ac:dyDescent="0.35">
      <c r="D79" s="13"/>
    </row>
    <row r="80" spans="4:4" x14ac:dyDescent="0.35">
      <c r="D80" s="13"/>
    </row>
    <row r="81" spans="4:4" x14ac:dyDescent="0.35">
      <c r="D81" s="13"/>
    </row>
    <row r="82" spans="4:4" x14ac:dyDescent="0.35">
      <c r="D82" s="13"/>
    </row>
    <row r="83" spans="4:4" x14ac:dyDescent="0.35">
      <c r="D83" s="13"/>
    </row>
    <row r="84" spans="4:4" x14ac:dyDescent="0.35">
      <c r="D84" s="13"/>
    </row>
    <row r="85" spans="4:4" x14ac:dyDescent="0.35">
      <c r="D85" s="13"/>
    </row>
    <row r="86" spans="4:4" x14ac:dyDescent="0.35">
      <c r="D86" s="13"/>
    </row>
    <row r="87" spans="4:4" x14ac:dyDescent="0.35">
      <c r="D87" s="13"/>
    </row>
    <row r="88" spans="4:4" x14ac:dyDescent="0.35">
      <c r="D88" s="13"/>
    </row>
    <row r="89" spans="4:4" x14ac:dyDescent="0.35">
      <c r="D89" s="13"/>
    </row>
    <row r="90" spans="4:4" x14ac:dyDescent="0.35">
      <c r="D90" s="13"/>
    </row>
    <row r="91" spans="4:4" x14ac:dyDescent="0.35">
      <c r="D91" s="13"/>
    </row>
    <row r="92" spans="4:4" x14ac:dyDescent="0.35">
      <c r="D92" s="13"/>
    </row>
    <row r="93" spans="4:4" x14ac:dyDescent="0.35">
      <c r="D93" s="13"/>
    </row>
    <row r="94" spans="4:4" x14ac:dyDescent="0.35">
      <c r="D94" s="13"/>
    </row>
    <row r="95" spans="4:4" x14ac:dyDescent="0.35">
      <c r="D95" s="13"/>
    </row>
  </sheetData>
  <protectedRanges>
    <protectedRange sqref="B11:B30" name="Range1"/>
  </protectedRanges>
  <phoneticPr fontId="0" type="noConversion"/>
  <dataValidations count="1">
    <dataValidation type="list" allowBlank="1" showInputMessage="1" showErrorMessage="1" sqref="C27" xr:uid="{00000000-0002-0000-0100-000000000000}">
      <formula1>#REF!</formula1>
    </dataValidation>
  </dataValidations>
  <pageMargins left="0.75" right="0.75" top="0.75" bottom="0.75" header="0.5" footer="0.5"/>
  <pageSetup orientation="portrait" r:id="rId1"/>
  <headerFooter alignWithMargins="0">
    <oddFooter>&amp;C&amp;F&amp;R&amp;D &amp;T]</oddFooter>
  </headerFooter>
  <customProperties>
    <customPr name="fc972d263"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B136"/>
  <sheetViews>
    <sheetView zoomScale="90" zoomScaleNormal="90" workbookViewId="0">
      <selection activeCell="A3" sqref="A3"/>
    </sheetView>
  </sheetViews>
  <sheetFormatPr defaultColWidth="8.5703125" defaultRowHeight="12.4" x14ac:dyDescent="0.35"/>
  <cols>
    <col min="1" max="1" width="11.28515625" customWidth="1"/>
    <col min="2" max="2" width="13.28515625" customWidth="1"/>
    <col min="3" max="3" width="13.42578125" customWidth="1"/>
    <col min="4" max="4" width="12.2109375" customWidth="1"/>
    <col min="5" max="5" width="16.2109375" customWidth="1"/>
    <col min="6" max="6" width="17.7109375" customWidth="1"/>
    <col min="7" max="7" width="14.42578125" customWidth="1"/>
    <col min="8" max="8" width="11" bestFit="1" customWidth="1"/>
    <col min="9" max="9" width="8.5703125" customWidth="1"/>
    <col min="10" max="10" width="13.28515625" bestFit="1" customWidth="1"/>
    <col min="11" max="11" width="15.78515625" customWidth="1"/>
    <col min="12" max="12" width="11" bestFit="1" customWidth="1"/>
    <col min="13" max="15" width="8.5703125" customWidth="1"/>
    <col min="16" max="16" width="9.7109375" customWidth="1"/>
    <col min="17" max="17" width="7" customWidth="1"/>
    <col min="18" max="18" width="10.78515625" customWidth="1"/>
    <col min="19" max="19" width="11.78515625" customWidth="1"/>
    <col min="20" max="20" width="11.42578125" customWidth="1"/>
    <col min="21" max="21" width="15.5703125" customWidth="1"/>
    <col min="22" max="22" width="14.42578125" customWidth="1"/>
    <col min="23" max="23" width="10" customWidth="1"/>
    <col min="24" max="24" width="12.5703125" bestFit="1" customWidth="1"/>
  </cols>
  <sheetData>
    <row r="1" spans="1:22" ht="22.5" x14ac:dyDescent="0.6">
      <c r="A1" s="30" t="s">
        <v>142</v>
      </c>
    </row>
    <row r="2" spans="1:22" ht="20.65" x14ac:dyDescent="0.6">
      <c r="A2" s="80" t="s">
        <v>150</v>
      </c>
    </row>
    <row r="3" spans="1:22" x14ac:dyDescent="0.35">
      <c r="A3" s="9" t="s">
        <v>151</v>
      </c>
    </row>
    <row r="4" spans="1:22" x14ac:dyDescent="0.35">
      <c r="A4" s="33"/>
    </row>
    <row r="5" spans="1:22" ht="15" x14ac:dyDescent="0.35">
      <c r="A5" s="54" t="s">
        <v>20</v>
      </c>
    </row>
    <row r="6" spans="1:22" ht="15.75" thickBot="1" x14ac:dyDescent="0.5">
      <c r="A6" s="2"/>
      <c r="B6" s="162"/>
      <c r="C6" s="162"/>
      <c r="D6" s="162"/>
      <c r="E6" s="162"/>
      <c r="F6" s="162"/>
      <c r="G6" s="162"/>
      <c r="H6" s="162"/>
      <c r="J6" s="162"/>
      <c r="K6" s="162"/>
      <c r="L6" s="1"/>
      <c r="M6" s="1"/>
      <c r="N6" s="1"/>
      <c r="O6" s="1"/>
      <c r="P6" s="1"/>
      <c r="Q6" s="1"/>
      <c r="R6" s="1"/>
      <c r="S6" s="9"/>
    </row>
    <row r="7" spans="1:22" ht="15.75" thickBot="1" x14ac:dyDescent="0.5">
      <c r="A7" s="208" t="s">
        <v>63</v>
      </c>
      <c r="B7" s="209"/>
      <c r="C7" s="210"/>
      <c r="D7" s="163"/>
      <c r="E7" s="48"/>
      <c r="F7" s="164"/>
      <c r="G7" s="164"/>
      <c r="H7" s="164"/>
      <c r="J7" s="164"/>
      <c r="K7" s="164"/>
      <c r="L7" s="2"/>
      <c r="M7" s="2"/>
      <c r="N7" s="2"/>
      <c r="O7" s="2"/>
      <c r="P7" s="2"/>
      <c r="Q7" s="1"/>
    </row>
    <row r="8" spans="1:22" ht="15.4" x14ac:dyDescent="0.45">
      <c r="A8" s="24" t="s">
        <v>36</v>
      </c>
      <c r="D8" s="52">
        <v>3</v>
      </c>
      <c r="E8" s="164"/>
      <c r="F8" s="164"/>
      <c r="G8" s="164"/>
      <c r="H8" s="164"/>
      <c r="J8" s="164"/>
      <c r="K8" s="164"/>
      <c r="L8" s="2"/>
      <c r="M8" s="2"/>
      <c r="N8" s="2"/>
      <c r="O8" s="2"/>
      <c r="P8" s="2"/>
      <c r="Q8" s="1"/>
    </row>
    <row r="9" spans="1:22" ht="15.4" x14ac:dyDescent="0.45">
      <c r="A9" s="24" t="s">
        <v>64</v>
      </c>
      <c r="D9" s="53"/>
      <c r="E9" s="164"/>
      <c r="F9" s="164"/>
      <c r="G9" s="164"/>
      <c r="H9" s="164"/>
      <c r="J9" s="164"/>
      <c r="K9" s="164"/>
      <c r="L9" s="2"/>
      <c r="M9" s="2"/>
      <c r="N9" s="2"/>
      <c r="O9" s="2"/>
      <c r="P9" s="2"/>
      <c r="Q9" s="1"/>
    </row>
    <row r="10" spans="1:22" ht="15.75" thickBot="1" x14ac:dyDescent="0.5">
      <c r="A10" s="24" t="s">
        <v>72</v>
      </c>
      <c r="D10" s="53"/>
      <c r="F10" s="164"/>
      <c r="G10" s="164"/>
      <c r="H10" s="164"/>
      <c r="J10" s="164"/>
      <c r="K10" s="164"/>
      <c r="L10" s="2"/>
      <c r="M10" s="2"/>
      <c r="N10" s="2"/>
      <c r="O10" s="2"/>
      <c r="P10" s="2"/>
      <c r="Q10" s="1"/>
    </row>
    <row r="11" spans="1:22" ht="15.75" thickBot="1" x14ac:dyDescent="0.5">
      <c r="A11" s="24" t="s">
        <v>73</v>
      </c>
      <c r="D11" s="100" t="s">
        <v>89</v>
      </c>
      <c r="E11" s="165"/>
      <c r="F11" s="86"/>
      <c r="G11" s="87" t="s">
        <v>75</v>
      </c>
      <c r="H11" s="101" t="s">
        <v>89</v>
      </c>
      <c r="I11" s="82"/>
      <c r="J11" s="164"/>
      <c r="K11" s="164"/>
      <c r="L11" s="2"/>
      <c r="M11" s="2"/>
      <c r="N11" s="2"/>
      <c r="O11" s="2"/>
      <c r="P11" s="2"/>
      <c r="Q11" s="1"/>
    </row>
    <row r="12" spans="1:22" ht="16.149999999999999" thickTop="1" thickBot="1" x14ac:dyDescent="0.5">
      <c r="A12" s="92" t="s">
        <v>76</v>
      </c>
      <c r="B12" s="88"/>
      <c r="C12" s="88"/>
      <c r="D12" s="89">
        <f>TFCA_Cost_40_Percent</f>
        <v>0</v>
      </c>
      <c r="E12" s="90" t="s">
        <v>77</v>
      </c>
      <c r="F12" s="166"/>
      <c r="G12" s="166"/>
      <c r="H12" s="166"/>
      <c r="I12" s="91"/>
      <c r="J12" s="167"/>
      <c r="K12" s="168"/>
      <c r="L12" s="2"/>
      <c r="M12" s="2"/>
      <c r="N12" s="2"/>
      <c r="O12" s="2"/>
      <c r="P12" s="2"/>
      <c r="Q12" s="1"/>
    </row>
    <row r="13" spans="1:22" ht="15.4" thickBot="1" x14ac:dyDescent="0.45">
      <c r="I13" s="25"/>
      <c r="J13" s="162"/>
    </row>
    <row r="14" spans="1:22" ht="15.75" thickBot="1" x14ac:dyDescent="0.5">
      <c r="A14" s="208" t="s">
        <v>46</v>
      </c>
      <c r="B14" s="209"/>
      <c r="C14" s="209"/>
      <c r="D14" s="209"/>
      <c r="E14" s="209"/>
      <c r="F14" s="209"/>
      <c r="G14" s="209"/>
      <c r="H14" s="209"/>
      <c r="I14" s="209"/>
      <c r="J14" s="209"/>
      <c r="K14" s="209"/>
      <c r="L14" s="209"/>
      <c r="M14" s="209"/>
      <c r="N14" s="209"/>
      <c r="O14" s="209"/>
      <c r="P14" s="209"/>
      <c r="Q14" s="209"/>
      <c r="R14" s="209"/>
      <c r="S14" s="209"/>
      <c r="T14" s="209"/>
      <c r="U14" s="210"/>
    </row>
    <row r="15" spans="1:22" ht="15" x14ac:dyDescent="0.4">
      <c r="A15" s="18" t="s">
        <v>58</v>
      </c>
      <c r="C15" s="5"/>
      <c r="D15" s="5"/>
      <c r="E15" s="5"/>
      <c r="F15" s="5"/>
      <c r="G15" s="5"/>
      <c r="H15" s="5"/>
      <c r="I15" s="5"/>
      <c r="J15" s="5"/>
      <c r="K15" s="19"/>
      <c r="L15" s="5"/>
      <c r="M15" s="20"/>
      <c r="N15" s="19"/>
      <c r="O15" s="5"/>
      <c r="P15" s="5"/>
      <c r="Q15" s="21"/>
      <c r="R15" s="5"/>
      <c r="S15" s="5"/>
      <c r="T15" s="76"/>
      <c r="U15" s="70"/>
    </row>
    <row r="16" spans="1:22" ht="12.75" thickBot="1" x14ac:dyDescent="0.4">
      <c r="A16" s="55" t="s">
        <v>37</v>
      </c>
      <c r="B16" s="56" t="s">
        <v>38</v>
      </c>
      <c r="C16" s="56" t="s">
        <v>39</v>
      </c>
      <c r="D16" s="56" t="s">
        <v>57</v>
      </c>
      <c r="E16" s="56" t="s">
        <v>47</v>
      </c>
      <c r="F16" s="56" t="s">
        <v>40</v>
      </c>
      <c r="G16" s="56" t="s">
        <v>61</v>
      </c>
      <c r="H16" s="56" t="s">
        <v>62</v>
      </c>
      <c r="I16" s="56" t="s">
        <v>50</v>
      </c>
      <c r="J16" s="56" t="s">
        <v>51</v>
      </c>
      <c r="K16" s="56" t="s">
        <v>52</v>
      </c>
      <c r="L16" s="56" t="s">
        <v>53</v>
      </c>
      <c r="M16" s="56" t="s">
        <v>54</v>
      </c>
      <c r="N16" s="56" t="s">
        <v>67</v>
      </c>
      <c r="O16" s="56" t="s">
        <v>55</v>
      </c>
      <c r="P16" s="56" t="s">
        <v>56</v>
      </c>
      <c r="Q16" s="56" t="s">
        <v>59</v>
      </c>
      <c r="R16" s="78" t="s">
        <v>68</v>
      </c>
      <c r="S16" s="77" t="s">
        <v>69</v>
      </c>
      <c r="T16" s="77" t="s">
        <v>70</v>
      </c>
      <c r="U16" s="173" t="s">
        <v>138</v>
      </c>
      <c r="V16" s="9"/>
    </row>
    <row r="17" spans="1:25" ht="58.5" customHeight="1" x14ac:dyDescent="0.35">
      <c r="A17" s="64" t="s">
        <v>66</v>
      </c>
      <c r="B17" s="65" t="s">
        <v>24</v>
      </c>
      <c r="C17" s="109" t="s">
        <v>110</v>
      </c>
      <c r="D17" s="109" t="s">
        <v>25</v>
      </c>
      <c r="E17" s="97" t="s">
        <v>97</v>
      </c>
      <c r="F17" s="97" t="s">
        <v>98</v>
      </c>
      <c r="G17" s="69" t="s">
        <v>60</v>
      </c>
      <c r="H17" s="171" t="s">
        <v>118</v>
      </c>
      <c r="I17" s="214" t="s">
        <v>143</v>
      </c>
      <c r="J17" s="215"/>
      <c r="K17" s="215"/>
      <c r="L17" s="216"/>
      <c r="M17" s="215" t="s">
        <v>122</v>
      </c>
      <c r="N17" s="215"/>
      <c r="O17" s="215"/>
      <c r="P17" s="216"/>
      <c r="Q17" s="217" t="s">
        <v>33</v>
      </c>
      <c r="R17" s="218"/>
      <c r="S17" s="218"/>
      <c r="T17" s="219"/>
      <c r="U17" s="58" t="s">
        <v>21</v>
      </c>
      <c r="V17" s="60"/>
      <c r="W17" s="9"/>
      <c r="X17" s="9"/>
      <c r="Y17" s="9"/>
    </row>
    <row r="18" spans="1:25" ht="15" customHeight="1" x14ac:dyDescent="0.45">
      <c r="A18" s="220" t="s">
        <v>66</v>
      </c>
      <c r="B18" s="221"/>
      <c r="C18" s="221"/>
      <c r="D18" s="221"/>
      <c r="E18" s="221"/>
      <c r="F18" s="221"/>
      <c r="G18" s="221"/>
      <c r="H18" s="222"/>
      <c r="I18" s="172" t="s">
        <v>48</v>
      </c>
      <c r="J18" s="160" t="s">
        <v>84</v>
      </c>
      <c r="K18" s="160" t="s">
        <v>85</v>
      </c>
      <c r="L18" s="161" t="s">
        <v>49</v>
      </c>
      <c r="M18" s="159" t="s">
        <v>48</v>
      </c>
      <c r="N18" s="160" t="s">
        <v>84</v>
      </c>
      <c r="O18" s="160" t="s">
        <v>85</v>
      </c>
      <c r="P18" s="161" t="s">
        <v>49</v>
      </c>
      <c r="Q18" s="159" t="s">
        <v>48</v>
      </c>
      <c r="R18" s="160" t="s">
        <v>84</v>
      </c>
      <c r="S18" s="160" t="s">
        <v>85</v>
      </c>
      <c r="T18" s="161" t="s">
        <v>49</v>
      </c>
      <c r="U18" s="68"/>
      <c r="V18" s="9"/>
      <c r="W18" s="9"/>
      <c r="X18" s="9"/>
      <c r="Y18" s="9"/>
    </row>
    <row r="19" spans="1:25" x14ac:dyDescent="0.35">
      <c r="A19" s="66" t="s">
        <v>23</v>
      </c>
      <c r="B19" s="67" t="s">
        <v>124</v>
      </c>
      <c r="C19" s="79">
        <v>4000</v>
      </c>
      <c r="D19" s="84">
        <v>500</v>
      </c>
      <c r="E19" s="63" t="s">
        <v>82</v>
      </c>
      <c r="F19" s="67" t="s">
        <v>101</v>
      </c>
      <c r="G19" s="62">
        <v>12000</v>
      </c>
      <c r="H19" s="158">
        <v>2020</v>
      </c>
      <c r="I19" s="148">
        <f>'Emission Factors'!D11</f>
        <v>1.1212303226948004E-2</v>
      </c>
      <c r="J19" s="148">
        <f>'Emission Factors'!E11</f>
        <v>2.0857742323951677E-2</v>
      </c>
      <c r="K19" s="148">
        <f>'Emission Factors'!F11</f>
        <v>9.8935580837664462E-4</v>
      </c>
      <c r="L19" s="148">
        <f>'Emission Factors'!G11</f>
        <v>200.41213341227865</v>
      </c>
      <c r="M19" s="148">
        <f>'Emission Factors'!H11</f>
        <v>9.7685401455886874E-4</v>
      </c>
      <c r="N19" s="148">
        <f>'Emission Factors'!I11</f>
        <v>0</v>
      </c>
      <c r="O19" s="148">
        <f>'Emission Factors'!J11</f>
        <v>0</v>
      </c>
      <c r="P19" s="148">
        <f>'Emission Factors'!K11</f>
        <v>0</v>
      </c>
      <c r="Q19" s="149">
        <f t="shared" ref="Q19:Q34" si="0">G19*(I19-(M19))</f>
        <v>122.82539054866962</v>
      </c>
      <c r="R19" s="150">
        <f t="shared" ref="R19:R34" si="1">G19*(J19-(N19))</f>
        <v>250.29290788742011</v>
      </c>
      <c r="S19" s="150">
        <f t="shared" ref="S19:S34" si="2">G19*(K19-(O19))</f>
        <v>11.872269700519736</v>
      </c>
      <c r="T19" s="151">
        <f t="shared" ref="T19:T34" si="3">G19*(L19-(P19))</f>
        <v>2404945.6009473437</v>
      </c>
      <c r="U19" s="152">
        <f>D19/((Yrs_Effectiveness*(Q19+R19+(20*S19)))/907200)</f>
        <v>247640.0117965622</v>
      </c>
      <c r="V19" s="9"/>
      <c r="W19" s="9"/>
      <c r="X19" s="9"/>
      <c r="Y19" s="9"/>
    </row>
    <row r="20" spans="1:25" x14ac:dyDescent="0.35">
      <c r="A20" s="57">
        <v>1</v>
      </c>
      <c r="B20" s="102"/>
      <c r="C20" s="85"/>
      <c r="D20" s="85"/>
      <c r="E20" s="117"/>
      <c r="F20" s="135"/>
      <c r="G20" s="113"/>
      <c r="H20" s="95"/>
      <c r="I20" s="71"/>
      <c r="J20" s="71"/>
      <c r="K20" s="107"/>
      <c r="L20" s="95"/>
      <c r="M20" s="71"/>
      <c r="N20" s="108"/>
      <c r="O20" s="108"/>
      <c r="P20" s="95"/>
      <c r="Q20" s="153">
        <f t="shared" si="0"/>
        <v>0</v>
      </c>
      <c r="R20" s="154">
        <f t="shared" si="1"/>
        <v>0</v>
      </c>
      <c r="S20" s="154">
        <f t="shared" si="2"/>
        <v>0</v>
      </c>
      <c r="T20" s="155">
        <f t="shared" si="3"/>
        <v>0</v>
      </c>
      <c r="U20" s="156" t="e">
        <f t="shared" ref="U20:U34" si="4">D20/((Yrs_Effectiveness*(Q20+R20+(20*S20)))/907200)</f>
        <v>#DIV/0!</v>
      </c>
      <c r="V20" s="9"/>
      <c r="W20" s="9"/>
      <c r="X20" s="9"/>
      <c r="Y20" s="9"/>
    </row>
    <row r="21" spans="1:25" x14ac:dyDescent="0.35">
      <c r="A21" s="57">
        <v>2</v>
      </c>
      <c r="B21" s="102"/>
      <c r="C21" s="85"/>
      <c r="D21" s="85"/>
      <c r="E21" s="117"/>
      <c r="F21" s="135"/>
      <c r="G21" s="113"/>
      <c r="H21" s="95"/>
      <c r="I21" s="108"/>
      <c r="J21" s="108"/>
      <c r="K21" s="114"/>
      <c r="L21" s="95"/>
      <c r="M21" s="71"/>
      <c r="N21" s="108"/>
      <c r="O21" s="108"/>
      <c r="P21" s="95"/>
      <c r="Q21" s="153">
        <f t="shared" si="0"/>
        <v>0</v>
      </c>
      <c r="R21" s="154">
        <f t="shared" si="1"/>
        <v>0</v>
      </c>
      <c r="S21" s="154">
        <f t="shared" si="2"/>
        <v>0</v>
      </c>
      <c r="T21" s="155">
        <f t="shared" si="3"/>
        <v>0</v>
      </c>
      <c r="U21" s="156" t="e">
        <f t="shared" si="4"/>
        <v>#DIV/0!</v>
      </c>
      <c r="V21" s="9"/>
      <c r="W21" s="9"/>
      <c r="X21" s="9"/>
      <c r="Y21" s="9"/>
    </row>
    <row r="22" spans="1:25" x14ac:dyDescent="0.35">
      <c r="A22" s="57">
        <v>3</v>
      </c>
      <c r="B22" s="102"/>
      <c r="C22" s="85"/>
      <c r="D22" s="85"/>
      <c r="E22" s="117"/>
      <c r="F22" s="135"/>
      <c r="G22" s="113"/>
      <c r="H22" s="95"/>
      <c r="I22" s="108"/>
      <c r="J22" s="108"/>
      <c r="K22" s="114"/>
      <c r="L22" s="95"/>
      <c r="M22" s="71"/>
      <c r="N22" s="108"/>
      <c r="O22" s="108"/>
      <c r="P22" s="95"/>
      <c r="Q22" s="153">
        <f t="shared" si="0"/>
        <v>0</v>
      </c>
      <c r="R22" s="154">
        <f t="shared" si="1"/>
        <v>0</v>
      </c>
      <c r="S22" s="154">
        <f t="shared" si="2"/>
        <v>0</v>
      </c>
      <c r="T22" s="155">
        <f t="shared" si="3"/>
        <v>0</v>
      </c>
      <c r="U22" s="156" t="e">
        <f t="shared" si="4"/>
        <v>#DIV/0!</v>
      </c>
      <c r="V22" s="9"/>
      <c r="W22" s="9"/>
      <c r="X22" s="9"/>
      <c r="Y22" s="9"/>
    </row>
    <row r="23" spans="1:25" x14ac:dyDescent="0.35">
      <c r="A23" s="57">
        <v>4</v>
      </c>
      <c r="B23" s="102"/>
      <c r="C23" s="85"/>
      <c r="D23" s="85"/>
      <c r="E23" s="117"/>
      <c r="F23" s="135"/>
      <c r="G23" s="113"/>
      <c r="H23" s="95"/>
      <c r="I23" s="108"/>
      <c r="J23" s="108"/>
      <c r="K23" s="114"/>
      <c r="L23" s="95"/>
      <c r="M23" s="71"/>
      <c r="N23" s="108"/>
      <c r="O23" s="108"/>
      <c r="P23" s="95"/>
      <c r="Q23" s="153">
        <f t="shared" si="0"/>
        <v>0</v>
      </c>
      <c r="R23" s="154">
        <f t="shared" si="1"/>
        <v>0</v>
      </c>
      <c r="S23" s="154">
        <f t="shared" si="2"/>
        <v>0</v>
      </c>
      <c r="T23" s="155">
        <f t="shared" si="3"/>
        <v>0</v>
      </c>
      <c r="U23" s="156" t="e">
        <f t="shared" si="4"/>
        <v>#DIV/0!</v>
      </c>
      <c r="V23" s="9"/>
      <c r="W23" s="9"/>
      <c r="X23" s="9"/>
      <c r="Y23" s="9"/>
    </row>
    <row r="24" spans="1:25" x14ac:dyDescent="0.35">
      <c r="A24" s="57">
        <v>5</v>
      </c>
      <c r="B24" s="102"/>
      <c r="C24" s="85"/>
      <c r="D24" s="85"/>
      <c r="E24" s="117"/>
      <c r="F24" s="135"/>
      <c r="G24" s="113"/>
      <c r="H24" s="95"/>
      <c r="I24" s="108"/>
      <c r="J24" s="108"/>
      <c r="K24" s="114"/>
      <c r="L24" s="95"/>
      <c r="M24" s="71"/>
      <c r="N24" s="108"/>
      <c r="O24" s="108"/>
      <c r="P24" s="95"/>
      <c r="Q24" s="153">
        <f t="shared" si="0"/>
        <v>0</v>
      </c>
      <c r="R24" s="154">
        <f t="shared" si="1"/>
        <v>0</v>
      </c>
      <c r="S24" s="154">
        <f t="shared" si="2"/>
        <v>0</v>
      </c>
      <c r="T24" s="155">
        <f t="shared" si="3"/>
        <v>0</v>
      </c>
      <c r="U24" s="156" t="e">
        <f t="shared" si="4"/>
        <v>#DIV/0!</v>
      </c>
      <c r="V24" s="9"/>
      <c r="W24" s="9"/>
      <c r="X24" s="9"/>
      <c r="Y24" s="9"/>
    </row>
    <row r="25" spans="1:25" x14ac:dyDescent="0.35">
      <c r="A25" s="57">
        <v>6</v>
      </c>
      <c r="B25" s="102"/>
      <c r="C25" s="85"/>
      <c r="D25" s="85"/>
      <c r="E25" s="117"/>
      <c r="F25" s="135"/>
      <c r="G25" s="113"/>
      <c r="H25" s="95"/>
      <c r="I25" s="108"/>
      <c r="J25" s="108"/>
      <c r="K25" s="114"/>
      <c r="L25" s="95"/>
      <c r="M25" s="71"/>
      <c r="N25" s="108"/>
      <c r="O25" s="108"/>
      <c r="P25" s="95"/>
      <c r="Q25" s="153">
        <f t="shared" si="0"/>
        <v>0</v>
      </c>
      <c r="R25" s="154">
        <f t="shared" si="1"/>
        <v>0</v>
      </c>
      <c r="S25" s="154">
        <f t="shared" si="2"/>
        <v>0</v>
      </c>
      <c r="T25" s="155">
        <f t="shared" si="3"/>
        <v>0</v>
      </c>
      <c r="U25" s="156" t="e">
        <f t="shared" si="4"/>
        <v>#DIV/0!</v>
      </c>
      <c r="V25" s="9"/>
      <c r="W25" s="9"/>
      <c r="X25" s="9"/>
      <c r="Y25" s="9"/>
    </row>
    <row r="26" spans="1:25" x14ac:dyDescent="0.35">
      <c r="A26" s="57">
        <v>7</v>
      </c>
      <c r="B26" s="102"/>
      <c r="C26" s="85"/>
      <c r="D26" s="85"/>
      <c r="E26" s="117"/>
      <c r="F26" s="135"/>
      <c r="G26" s="113"/>
      <c r="H26" s="95"/>
      <c r="I26" s="108"/>
      <c r="J26" s="108"/>
      <c r="K26" s="114"/>
      <c r="L26" s="95"/>
      <c r="M26" s="71"/>
      <c r="N26" s="108"/>
      <c r="O26" s="108"/>
      <c r="P26" s="95"/>
      <c r="Q26" s="153">
        <f t="shared" si="0"/>
        <v>0</v>
      </c>
      <c r="R26" s="154">
        <f t="shared" si="1"/>
        <v>0</v>
      </c>
      <c r="S26" s="154">
        <f t="shared" si="2"/>
        <v>0</v>
      </c>
      <c r="T26" s="155">
        <f t="shared" si="3"/>
        <v>0</v>
      </c>
      <c r="U26" s="156" t="e">
        <f t="shared" si="4"/>
        <v>#DIV/0!</v>
      </c>
      <c r="V26" s="9"/>
      <c r="W26" s="9"/>
      <c r="X26" s="9"/>
      <c r="Y26" s="9"/>
    </row>
    <row r="27" spans="1:25" x14ac:dyDescent="0.35">
      <c r="A27" s="57">
        <v>8</v>
      </c>
      <c r="B27" s="102"/>
      <c r="C27" s="85"/>
      <c r="D27" s="85"/>
      <c r="E27" s="117"/>
      <c r="F27" s="135"/>
      <c r="G27" s="113"/>
      <c r="H27" s="95"/>
      <c r="I27" s="108"/>
      <c r="J27" s="108"/>
      <c r="K27" s="108"/>
      <c r="L27" s="95"/>
      <c r="M27" s="71"/>
      <c r="N27" s="108"/>
      <c r="O27" s="108"/>
      <c r="P27" s="95"/>
      <c r="Q27" s="153">
        <f t="shared" si="0"/>
        <v>0</v>
      </c>
      <c r="R27" s="154">
        <f t="shared" si="1"/>
        <v>0</v>
      </c>
      <c r="S27" s="154">
        <f t="shared" si="2"/>
        <v>0</v>
      </c>
      <c r="T27" s="155">
        <f t="shared" si="3"/>
        <v>0</v>
      </c>
      <c r="U27" s="156" t="e">
        <f t="shared" si="4"/>
        <v>#DIV/0!</v>
      </c>
      <c r="V27" s="9"/>
      <c r="W27" s="9"/>
      <c r="X27" s="9"/>
      <c r="Y27" s="9"/>
    </row>
    <row r="28" spans="1:25" x14ac:dyDescent="0.35">
      <c r="A28" s="57">
        <v>9</v>
      </c>
      <c r="B28" s="102"/>
      <c r="C28" s="85"/>
      <c r="D28" s="85"/>
      <c r="E28" s="117"/>
      <c r="F28" s="135"/>
      <c r="G28" s="113"/>
      <c r="H28" s="95"/>
      <c r="I28" s="116"/>
      <c r="J28" s="108"/>
      <c r="K28" s="108"/>
      <c r="L28" s="95"/>
      <c r="M28" s="71"/>
      <c r="N28" s="71"/>
      <c r="O28" s="71"/>
      <c r="P28" s="95"/>
      <c r="Q28" s="153">
        <f t="shared" si="0"/>
        <v>0</v>
      </c>
      <c r="R28" s="154">
        <f t="shared" si="1"/>
        <v>0</v>
      </c>
      <c r="S28" s="154">
        <f t="shared" si="2"/>
        <v>0</v>
      </c>
      <c r="T28" s="155">
        <f t="shared" si="3"/>
        <v>0</v>
      </c>
      <c r="U28" s="156" t="e">
        <f t="shared" si="4"/>
        <v>#DIV/0!</v>
      </c>
      <c r="V28" s="9"/>
      <c r="W28" s="9"/>
      <c r="X28" s="9"/>
      <c r="Y28" s="9"/>
    </row>
    <row r="29" spans="1:25" x14ac:dyDescent="0.35">
      <c r="A29" s="57">
        <v>10</v>
      </c>
      <c r="B29" s="102"/>
      <c r="C29" s="85"/>
      <c r="D29" s="85"/>
      <c r="E29" s="117"/>
      <c r="F29" s="135"/>
      <c r="G29" s="113"/>
      <c r="H29" s="112"/>
      <c r="I29" s="108"/>
      <c r="J29" s="115"/>
      <c r="K29" s="115"/>
      <c r="L29" s="112"/>
      <c r="M29" s="111"/>
      <c r="N29" s="108"/>
      <c r="O29" s="108"/>
      <c r="P29" s="95"/>
      <c r="Q29" s="153">
        <f t="shared" si="0"/>
        <v>0</v>
      </c>
      <c r="R29" s="154">
        <f t="shared" si="1"/>
        <v>0</v>
      </c>
      <c r="S29" s="154">
        <f t="shared" si="2"/>
        <v>0</v>
      </c>
      <c r="T29" s="155">
        <f t="shared" si="3"/>
        <v>0</v>
      </c>
      <c r="U29" s="156" t="e">
        <f t="shared" si="4"/>
        <v>#DIV/0!</v>
      </c>
      <c r="V29" s="9"/>
      <c r="W29" s="9"/>
      <c r="X29" s="9"/>
      <c r="Y29" s="9"/>
    </row>
    <row r="30" spans="1:25" x14ac:dyDescent="0.35">
      <c r="A30" s="57">
        <v>11</v>
      </c>
      <c r="B30" s="102"/>
      <c r="C30" s="85"/>
      <c r="D30" s="85"/>
      <c r="E30" s="117"/>
      <c r="F30" s="135"/>
      <c r="G30" s="113"/>
      <c r="H30" s="112"/>
      <c r="I30" s="108"/>
      <c r="J30" s="115"/>
      <c r="K30" s="115"/>
      <c r="L30" s="112"/>
      <c r="M30" s="111"/>
      <c r="N30" s="108"/>
      <c r="O30" s="108"/>
      <c r="P30" s="95"/>
      <c r="Q30" s="153">
        <f t="shared" si="0"/>
        <v>0</v>
      </c>
      <c r="R30" s="154">
        <f t="shared" si="1"/>
        <v>0</v>
      </c>
      <c r="S30" s="154">
        <f t="shared" si="2"/>
        <v>0</v>
      </c>
      <c r="T30" s="155">
        <f t="shared" si="3"/>
        <v>0</v>
      </c>
      <c r="U30" s="156" t="e">
        <f t="shared" si="4"/>
        <v>#DIV/0!</v>
      </c>
      <c r="V30" s="9"/>
      <c r="W30" s="9"/>
      <c r="X30" s="9"/>
      <c r="Y30" s="9"/>
    </row>
    <row r="31" spans="1:25" x14ac:dyDescent="0.35">
      <c r="A31" s="57">
        <v>12</v>
      </c>
      <c r="B31" s="102"/>
      <c r="C31" s="85"/>
      <c r="D31" s="85"/>
      <c r="E31" s="117"/>
      <c r="F31" s="135"/>
      <c r="G31" s="113"/>
      <c r="H31" s="112"/>
      <c r="I31" s="108"/>
      <c r="J31" s="115"/>
      <c r="K31" s="115"/>
      <c r="L31" s="112"/>
      <c r="M31" s="111"/>
      <c r="N31" s="108"/>
      <c r="O31" s="108"/>
      <c r="P31" s="95"/>
      <c r="Q31" s="153">
        <f t="shared" si="0"/>
        <v>0</v>
      </c>
      <c r="R31" s="154">
        <f t="shared" si="1"/>
        <v>0</v>
      </c>
      <c r="S31" s="154">
        <f t="shared" si="2"/>
        <v>0</v>
      </c>
      <c r="T31" s="155">
        <f t="shared" si="3"/>
        <v>0</v>
      </c>
      <c r="U31" s="156" t="e">
        <f t="shared" si="4"/>
        <v>#DIV/0!</v>
      </c>
      <c r="V31" s="9"/>
      <c r="W31" s="9"/>
      <c r="X31" s="9"/>
      <c r="Y31" s="9"/>
    </row>
    <row r="32" spans="1:25" x14ac:dyDescent="0.35">
      <c r="A32" s="57">
        <v>13</v>
      </c>
      <c r="B32" s="102"/>
      <c r="C32" s="85"/>
      <c r="D32" s="85"/>
      <c r="E32" s="117"/>
      <c r="F32" s="135"/>
      <c r="G32" s="113"/>
      <c r="H32" s="112"/>
      <c r="I32" s="108"/>
      <c r="J32" s="115"/>
      <c r="K32" s="115"/>
      <c r="L32" s="112"/>
      <c r="M32" s="111"/>
      <c r="N32" s="108"/>
      <c r="O32" s="108"/>
      <c r="P32" s="95"/>
      <c r="Q32" s="153">
        <f t="shared" si="0"/>
        <v>0</v>
      </c>
      <c r="R32" s="154">
        <f t="shared" si="1"/>
        <v>0</v>
      </c>
      <c r="S32" s="154">
        <f t="shared" si="2"/>
        <v>0</v>
      </c>
      <c r="T32" s="155">
        <f t="shared" si="3"/>
        <v>0</v>
      </c>
      <c r="U32" s="156" t="e">
        <f t="shared" si="4"/>
        <v>#DIV/0!</v>
      </c>
      <c r="V32" s="9"/>
      <c r="W32" s="9"/>
      <c r="X32" s="9"/>
      <c r="Y32" s="9"/>
    </row>
    <row r="33" spans="1:28" x14ac:dyDescent="0.35">
      <c r="A33" s="57">
        <v>14</v>
      </c>
      <c r="B33" s="102"/>
      <c r="C33" s="85"/>
      <c r="D33" s="85"/>
      <c r="E33" s="117"/>
      <c r="F33" s="135"/>
      <c r="G33" s="113"/>
      <c r="H33" s="112"/>
      <c r="I33" s="108"/>
      <c r="J33" s="115"/>
      <c r="K33" s="115"/>
      <c r="L33" s="112"/>
      <c r="M33" s="111"/>
      <c r="N33" s="108"/>
      <c r="O33" s="108"/>
      <c r="P33" s="95"/>
      <c r="Q33" s="153">
        <f t="shared" si="0"/>
        <v>0</v>
      </c>
      <c r="R33" s="154">
        <f t="shared" si="1"/>
        <v>0</v>
      </c>
      <c r="S33" s="154">
        <f t="shared" si="2"/>
        <v>0</v>
      </c>
      <c r="T33" s="155">
        <f t="shared" si="3"/>
        <v>0</v>
      </c>
      <c r="U33" s="156" t="e">
        <f t="shared" si="4"/>
        <v>#DIV/0!</v>
      </c>
      <c r="V33" s="9"/>
      <c r="W33" s="9"/>
      <c r="X33" s="9"/>
      <c r="Y33" s="9"/>
    </row>
    <row r="34" spans="1:28" ht="12.75" thickBot="1" x14ac:dyDescent="0.4">
      <c r="A34" s="57">
        <v>15</v>
      </c>
      <c r="B34" s="102"/>
      <c r="C34" s="85"/>
      <c r="D34" s="85"/>
      <c r="E34" s="117"/>
      <c r="F34" s="135"/>
      <c r="G34" s="113"/>
      <c r="H34" s="112"/>
      <c r="I34" s="108"/>
      <c r="J34" s="115"/>
      <c r="K34" s="115"/>
      <c r="L34" s="112"/>
      <c r="M34" s="111"/>
      <c r="N34" s="108"/>
      <c r="O34" s="108"/>
      <c r="P34" s="95"/>
      <c r="Q34" s="153">
        <f t="shared" si="0"/>
        <v>0</v>
      </c>
      <c r="R34" s="154">
        <f t="shared" si="1"/>
        <v>0</v>
      </c>
      <c r="S34" s="154">
        <f t="shared" si="2"/>
        <v>0</v>
      </c>
      <c r="T34" s="155">
        <f t="shared" si="3"/>
        <v>0</v>
      </c>
      <c r="U34" s="157" t="e">
        <f t="shared" si="4"/>
        <v>#DIV/0!</v>
      </c>
      <c r="V34" s="9"/>
      <c r="W34" s="9"/>
      <c r="X34" s="9"/>
      <c r="Y34" s="9"/>
    </row>
    <row r="35" spans="1:28" ht="13.15" thickTop="1" thickBot="1" x14ac:dyDescent="0.4">
      <c r="A35" s="26"/>
      <c r="B35" s="6"/>
      <c r="C35" s="93" t="s">
        <v>78</v>
      </c>
      <c r="D35" s="110">
        <f>SUM(D20:D34)</f>
        <v>0</v>
      </c>
      <c r="E35" s="10"/>
      <c r="F35" s="6"/>
      <c r="G35" s="6"/>
      <c r="H35" s="6"/>
      <c r="I35" s="6"/>
      <c r="J35" s="6"/>
      <c r="K35" s="6"/>
      <c r="L35" s="6"/>
      <c r="M35" s="6"/>
      <c r="N35" s="6"/>
      <c r="O35" s="6"/>
      <c r="P35" s="74" t="s">
        <v>45</v>
      </c>
      <c r="Q35" s="75">
        <f>SUM(Q20:Q34)</f>
        <v>0</v>
      </c>
      <c r="R35" s="75">
        <f>SUM(R20:R34)</f>
        <v>0</v>
      </c>
      <c r="S35" s="75">
        <f>SUM(S20:S34)</f>
        <v>0</v>
      </c>
      <c r="T35" s="73">
        <f>SUM(T20:T34)</f>
        <v>0</v>
      </c>
      <c r="V35" s="9"/>
      <c r="W35" s="9"/>
      <c r="X35" s="9"/>
      <c r="Y35" s="9"/>
    </row>
    <row r="36" spans="1:28" ht="12.75" thickBot="1" x14ac:dyDescent="0.4">
      <c r="A36" s="5"/>
      <c r="B36" s="61"/>
      <c r="C36" s="16"/>
      <c r="D36" s="16"/>
      <c r="Q36" s="16"/>
      <c r="R36" s="17"/>
      <c r="S36" s="16"/>
      <c r="T36" s="16"/>
      <c r="Y36" s="9"/>
      <c r="Z36" s="9"/>
      <c r="AA36" s="9"/>
      <c r="AB36" s="9"/>
    </row>
    <row r="37" spans="1:28" ht="15.4" x14ac:dyDescent="0.45">
      <c r="A37" s="49" t="s">
        <v>35</v>
      </c>
      <c r="B37" s="50"/>
      <c r="C37" s="50"/>
      <c r="D37" s="50"/>
      <c r="E37" s="50"/>
      <c r="F37" s="50"/>
      <c r="G37" s="50"/>
      <c r="H37" s="50"/>
      <c r="I37" s="50"/>
      <c r="J37" s="50" t="s">
        <v>41</v>
      </c>
      <c r="K37" s="50" t="s">
        <v>42</v>
      </c>
      <c r="L37" s="51"/>
      <c r="M37" s="1"/>
      <c r="N37" s="1"/>
      <c r="Z37" s="15"/>
      <c r="AA37" s="15"/>
      <c r="AB37" s="15"/>
    </row>
    <row r="38" spans="1:28" x14ac:dyDescent="0.35">
      <c r="A38" s="57">
        <v>1</v>
      </c>
      <c r="B38" s="3" t="s">
        <v>26</v>
      </c>
      <c r="C38" s="3"/>
      <c r="D38" s="3"/>
      <c r="E38" s="3"/>
      <c r="F38" s="3"/>
      <c r="G38" s="3"/>
      <c r="H38" s="3"/>
      <c r="I38" s="3"/>
      <c r="J38" s="23">
        <f>(Q35)/907200</f>
        <v>0</v>
      </c>
      <c r="K38" s="23">
        <f>J38*Yrs_Effectiveness</f>
        <v>0</v>
      </c>
      <c r="L38" s="8" t="s">
        <v>43</v>
      </c>
      <c r="X38" s="15"/>
      <c r="Y38" s="15"/>
      <c r="Z38" s="15"/>
    </row>
    <row r="39" spans="1:28" x14ac:dyDescent="0.35">
      <c r="A39" s="57">
        <v>2</v>
      </c>
      <c r="B39" s="3" t="s">
        <v>27</v>
      </c>
      <c r="C39" s="3"/>
      <c r="D39" s="3"/>
      <c r="E39" s="3"/>
      <c r="F39" s="3"/>
      <c r="G39" s="3"/>
      <c r="H39" s="3"/>
      <c r="I39" s="3"/>
      <c r="J39" s="23">
        <f>(R35)/907200</f>
        <v>0</v>
      </c>
      <c r="K39" s="23">
        <f>J39*Yrs_Effectiveness</f>
        <v>0</v>
      </c>
      <c r="L39" s="8" t="s">
        <v>43</v>
      </c>
      <c r="X39" s="15"/>
      <c r="Y39" s="15"/>
      <c r="Z39" s="15"/>
    </row>
    <row r="40" spans="1:28" x14ac:dyDescent="0.35">
      <c r="A40" s="57">
        <v>3</v>
      </c>
      <c r="B40" s="3" t="s">
        <v>28</v>
      </c>
      <c r="C40" s="3"/>
      <c r="D40" s="3"/>
      <c r="E40" s="3"/>
      <c r="F40" s="3"/>
      <c r="G40" s="3"/>
      <c r="H40" s="3"/>
      <c r="I40" s="3"/>
      <c r="J40" s="23">
        <f>(S35)/907200</f>
        <v>0</v>
      </c>
      <c r="K40" s="23">
        <f>J40*Yrs_Effectiveness</f>
        <v>0</v>
      </c>
      <c r="L40" s="8" t="s">
        <v>43</v>
      </c>
      <c r="X40" s="15"/>
      <c r="Y40" s="15"/>
      <c r="Z40" s="15"/>
    </row>
    <row r="41" spans="1:28" x14ac:dyDescent="0.35">
      <c r="A41" s="57">
        <v>4</v>
      </c>
      <c r="B41" s="3" t="s">
        <v>29</v>
      </c>
      <c r="C41" s="3"/>
      <c r="D41" s="3"/>
      <c r="E41" s="3"/>
      <c r="F41" s="3"/>
      <c r="G41" s="3"/>
      <c r="H41" s="3"/>
      <c r="I41" s="3"/>
      <c r="J41" s="23">
        <f>Annual_PM_Emissions*20</f>
        <v>0</v>
      </c>
      <c r="K41" s="23">
        <f>Annual_Weighted_PM_Emissions*Yrs_Effectiveness</f>
        <v>0</v>
      </c>
      <c r="L41" s="8" t="s">
        <v>43</v>
      </c>
      <c r="X41" s="15"/>
      <c r="Y41" s="15"/>
      <c r="Z41" s="15"/>
    </row>
    <row r="42" spans="1:28" x14ac:dyDescent="0.35">
      <c r="A42" s="57">
        <v>5</v>
      </c>
      <c r="B42" s="3" t="s">
        <v>30</v>
      </c>
      <c r="C42" s="3"/>
      <c r="D42" s="3"/>
      <c r="E42" s="3"/>
      <c r="F42" s="3"/>
      <c r="G42" s="3"/>
      <c r="H42" s="3"/>
      <c r="I42" s="3"/>
      <c r="J42" s="94">
        <f>(T35)/907200</f>
        <v>0</v>
      </c>
      <c r="K42" s="94">
        <f>J42*Yrs_Effectiveness</f>
        <v>0</v>
      </c>
      <c r="L42" s="8" t="s">
        <v>43</v>
      </c>
      <c r="P42" s="72"/>
      <c r="X42" s="15"/>
      <c r="Y42" s="15"/>
      <c r="Z42" s="15"/>
    </row>
    <row r="43" spans="1:28" ht="14.25" customHeight="1" x14ac:dyDescent="0.45">
      <c r="A43" s="57">
        <v>6</v>
      </c>
      <c r="B43" s="11" t="s">
        <v>31</v>
      </c>
      <c r="C43" s="11"/>
      <c r="D43" s="11"/>
      <c r="E43" s="11"/>
      <c r="F43" s="11"/>
      <c r="G43" s="11"/>
      <c r="H43" s="11"/>
      <c r="I43" s="11"/>
      <c r="J43" s="22">
        <f>J38+J39+J40</f>
        <v>0</v>
      </c>
      <c r="K43" s="22">
        <f>K38+K39+K40</f>
        <v>0</v>
      </c>
      <c r="L43" s="12" t="s">
        <v>43</v>
      </c>
      <c r="T43" s="7"/>
      <c r="Y43" s="15"/>
      <c r="Z43" s="15"/>
      <c r="AA43" s="15"/>
    </row>
    <row r="44" spans="1:28" x14ac:dyDescent="0.35">
      <c r="A44" s="57">
        <v>7</v>
      </c>
      <c r="B44" s="3" t="s">
        <v>32</v>
      </c>
      <c r="C44" s="3"/>
      <c r="D44" s="3"/>
      <c r="E44" s="3"/>
      <c r="F44" s="3"/>
      <c r="G44" s="3"/>
      <c r="H44" s="3"/>
      <c r="I44" s="3"/>
      <c r="J44" s="14"/>
      <c r="K44" s="169" t="e">
        <f>Total_TFCA_Cost/(Lifetime_ROG_Emissions+Lifetime_NOx_Emissions+Lifetime_PM_Emissions)</f>
        <v>#DIV/0!</v>
      </c>
      <c r="L44" s="12" t="s">
        <v>44</v>
      </c>
      <c r="V44" s="15"/>
      <c r="W44" s="15"/>
      <c r="X44" s="15"/>
    </row>
    <row r="45" spans="1:28" ht="17.25" customHeight="1" thickBot="1" x14ac:dyDescent="0.45">
      <c r="A45" s="81">
        <v>8</v>
      </c>
      <c r="B45" s="211" t="s">
        <v>34</v>
      </c>
      <c r="C45" s="212"/>
      <c r="D45" s="212"/>
      <c r="E45" s="212"/>
      <c r="F45" s="212"/>
      <c r="G45" s="212"/>
      <c r="H45" s="212"/>
      <c r="I45" s="212"/>
      <c r="J45" s="213"/>
      <c r="K45" s="170" t="e">
        <f>Total_TFCA_Cost/(Lifetime_ROG_Emissions+Lifetime_NOx_Emissions+Lifetime_Weighted_PM_Emissions)</f>
        <v>#DIV/0!</v>
      </c>
      <c r="L45" s="59" t="s">
        <v>44</v>
      </c>
      <c r="M45" s="4"/>
      <c r="V45" s="15"/>
      <c r="W45" s="15"/>
      <c r="X45" s="15"/>
    </row>
    <row r="46" spans="1:28" x14ac:dyDescent="0.35">
      <c r="M46" s="1"/>
      <c r="V46" s="15"/>
      <c r="W46" s="15"/>
      <c r="X46" s="15"/>
    </row>
    <row r="78" spans="5:5" x14ac:dyDescent="0.35">
      <c r="E78" s="13"/>
    </row>
    <row r="79" spans="5:5" x14ac:dyDescent="0.35">
      <c r="E79" s="13"/>
    </row>
    <row r="80" spans="5:5" x14ac:dyDescent="0.35">
      <c r="E80" s="13"/>
    </row>
    <row r="81" spans="5:5" x14ac:dyDescent="0.35">
      <c r="E81" s="13"/>
    </row>
    <row r="82" spans="5:5" x14ac:dyDescent="0.35">
      <c r="E82" s="13"/>
    </row>
    <row r="83" spans="5:5" x14ac:dyDescent="0.35">
      <c r="E83" s="13"/>
    </row>
    <row r="84" spans="5:5" x14ac:dyDescent="0.35">
      <c r="E84" s="13"/>
    </row>
    <row r="85" spans="5:5" x14ac:dyDescent="0.35">
      <c r="E85" s="13"/>
    </row>
    <row r="86" spans="5:5" x14ac:dyDescent="0.35">
      <c r="E86" s="13"/>
    </row>
    <row r="87" spans="5:5" x14ac:dyDescent="0.35">
      <c r="E87" s="13"/>
    </row>
    <row r="88" spans="5:5" x14ac:dyDescent="0.35">
      <c r="E88" s="13"/>
    </row>
    <row r="89" spans="5:5" x14ac:dyDescent="0.35">
      <c r="E89" s="13"/>
    </row>
    <row r="90" spans="5:5" x14ac:dyDescent="0.35">
      <c r="E90" s="13"/>
    </row>
    <row r="91" spans="5:5" x14ac:dyDescent="0.35">
      <c r="E91" s="13"/>
    </row>
    <row r="92" spans="5:5" x14ac:dyDescent="0.35">
      <c r="E92" s="13"/>
    </row>
    <row r="93" spans="5:5" x14ac:dyDescent="0.35">
      <c r="E93" s="13"/>
    </row>
    <row r="94" spans="5:5" x14ac:dyDescent="0.35">
      <c r="E94" s="13"/>
    </row>
    <row r="95" spans="5:5" x14ac:dyDescent="0.35">
      <c r="E95" s="13"/>
    </row>
    <row r="96" spans="5:5" x14ac:dyDescent="0.35">
      <c r="E96" s="13"/>
    </row>
    <row r="97" spans="5:5" x14ac:dyDescent="0.35">
      <c r="E97" s="13"/>
    </row>
    <row r="98" spans="5:5" x14ac:dyDescent="0.35">
      <c r="E98" s="13"/>
    </row>
    <row r="99" spans="5:5" x14ac:dyDescent="0.35">
      <c r="E99" s="13"/>
    </row>
    <row r="100" spans="5:5" x14ac:dyDescent="0.35">
      <c r="E100" s="13"/>
    </row>
    <row r="101" spans="5:5" x14ac:dyDescent="0.35">
      <c r="E101" s="13"/>
    </row>
    <row r="102" spans="5:5" x14ac:dyDescent="0.35">
      <c r="E102" s="13"/>
    </row>
    <row r="103" spans="5:5" x14ac:dyDescent="0.35">
      <c r="E103" s="13"/>
    </row>
    <row r="104" spans="5:5" x14ac:dyDescent="0.35">
      <c r="E104" s="13"/>
    </row>
    <row r="105" spans="5:5" x14ac:dyDescent="0.35">
      <c r="E105" s="13"/>
    </row>
    <row r="106" spans="5:5" x14ac:dyDescent="0.35">
      <c r="E106" s="13"/>
    </row>
    <row r="107" spans="5:5" x14ac:dyDescent="0.35">
      <c r="E107" s="13"/>
    </row>
    <row r="108" spans="5:5" x14ac:dyDescent="0.35">
      <c r="E108" s="13"/>
    </row>
    <row r="109" spans="5:5" x14ac:dyDescent="0.35">
      <c r="E109" s="13"/>
    </row>
    <row r="110" spans="5:5" x14ac:dyDescent="0.35">
      <c r="E110" s="13"/>
    </row>
    <row r="111" spans="5:5" x14ac:dyDescent="0.35">
      <c r="E111" s="13"/>
    </row>
    <row r="112" spans="5:5" x14ac:dyDescent="0.35">
      <c r="E112" s="13"/>
    </row>
    <row r="113" spans="5:5" x14ac:dyDescent="0.35">
      <c r="E113" s="13"/>
    </row>
    <row r="114" spans="5:5" x14ac:dyDescent="0.35">
      <c r="E114" s="13"/>
    </row>
    <row r="115" spans="5:5" x14ac:dyDescent="0.35">
      <c r="E115" s="13"/>
    </row>
    <row r="116" spans="5:5" x14ac:dyDescent="0.35">
      <c r="E116" s="13"/>
    </row>
    <row r="117" spans="5:5" x14ac:dyDescent="0.35">
      <c r="E117" s="13"/>
    </row>
    <row r="118" spans="5:5" x14ac:dyDescent="0.35">
      <c r="E118" s="13"/>
    </row>
    <row r="119" spans="5:5" x14ac:dyDescent="0.35">
      <c r="E119" s="13"/>
    </row>
    <row r="120" spans="5:5" x14ac:dyDescent="0.35">
      <c r="E120" s="13"/>
    </row>
    <row r="121" spans="5:5" x14ac:dyDescent="0.35">
      <c r="E121" s="13"/>
    </row>
    <row r="122" spans="5:5" x14ac:dyDescent="0.35">
      <c r="E122" s="13"/>
    </row>
    <row r="123" spans="5:5" x14ac:dyDescent="0.35">
      <c r="E123" s="13"/>
    </row>
    <row r="124" spans="5:5" x14ac:dyDescent="0.35">
      <c r="E124" s="13"/>
    </row>
    <row r="125" spans="5:5" x14ac:dyDescent="0.35">
      <c r="E125" s="13"/>
    </row>
    <row r="126" spans="5:5" x14ac:dyDescent="0.35">
      <c r="E126" s="13"/>
    </row>
    <row r="127" spans="5:5" x14ac:dyDescent="0.35">
      <c r="E127" s="13"/>
    </row>
    <row r="128" spans="5:5" x14ac:dyDescent="0.35">
      <c r="E128" s="13"/>
    </row>
    <row r="129" spans="5:5" x14ac:dyDescent="0.35">
      <c r="E129" s="13"/>
    </row>
    <row r="130" spans="5:5" x14ac:dyDescent="0.35">
      <c r="E130" s="13"/>
    </row>
    <row r="131" spans="5:5" x14ac:dyDescent="0.35">
      <c r="E131" s="13"/>
    </row>
    <row r="132" spans="5:5" x14ac:dyDescent="0.35">
      <c r="E132" s="13"/>
    </row>
    <row r="133" spans="5:5" x14ac:dyDescent="0.35">
      <c r="E133" s="13"/>
    </row>
    <row r="134" spans="5:5" x14ac:dyDescent="0.35">
      <c r="E134" s="13"/>
    </row>
    <row r="135" spans="5:5" x14ac:dyDescent="0.35">
      <c r="E135" s="13"/>
    </row>
    <row r="136" spans="5:5" x14ac:dyDescent="0.35">
      <c r="E136" s="13"/>
    </row>
  </sheetData>
  <sheetProtection insertRows="0"/>
  <mergeCells count="7">
    <mergeCell ref="A14:U14"/>
    <mergeCell ref="A7:C7"/>
    <mergeCell ref="B45:J45"/>
    <mergeCell ref="I17:L17"/>
    <mergeCell ref="M17:P17"/>
    <mergeCell ref="Q17:T17"/>
    <mergeCell ref="A18:H18"/>
  </mergeCells>
  <phoneticPr fontId="0" type="noConversion"/>
  <pageMargins left="0.5" right="0.5" top="0.75" bottom="0.75" header="0.5" footer="0.5"/>
  <pageSetup scale="58" orientation="landscape" r:id="rId1"/>
  <headerFooter alignWithMargins="0">
    <oddFooter>&amp;C&amp;F&amp;R&amp;D &amp;T]</oddFooter>
  </headerFooter>
  <customProperties>
    <customPr name="f9cd7630d" r:id="rId2"/>
  </customProperties>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7E70B77-E826-4430-97FF-48C6FCFF006F}">
          <x14:formula1>
            <xm:f>'Emission Factors'!$A$27:$A$32</xm:f>
          </x14:formula1>
          <xm:sqref>F19:F34</xm:sqref>
        </x14:dataValidation>
        <x14:dataValidation type="list" allowBlank="1" showInputMessage="1" showErrorMessage="1" xr:uid="{C14D1BAD-535A-4338-8AFD-446C1AB92655}">
          <x14:formula1>
            <xm:f>'Emission Factors'!$A$35:$A$37</xm:f>
          </x14:formula1>
          <xm:sqref>E19:E34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5"/>
  <sheetViews>
    <sheetView workbookViewId="0">
      <selection activeCell="E10" sqref="E10"/>
    </sheetView>
  </sheetViews>
  <sheetFormatPr defaultColWidth="8.5703125" defaultRowHeight="12.4" x14ac:dyDescent="0.35"/>
  <sheetData>
    <row r="1" spans="1:11" ht="15.4" thickBot="1" x14ac:dyDescent="0.45">
      <c r="A1" s="27" t="s">
        <v>65</v>
      </c>
      <c r="B1" s="28"/>
      <c r="C1" s="28"/>
      <c r="D1" s="28"/>
      <c r="E1" s="28"/>
      <c r="F1" s="28"/>
      <c r="G1" s="28"/>
      <c r="H1" s="28"/>
      <c r="I1" s="28"/>
      <c r="J1" s="28"/>
      <c r="K1" s="28"/>
    </row>
    <row r="3" spans="1:11" x14ac:dyDescent="0.35">
      <c r="A3" s="103" t="s">
        <v>71</v>
      </c>
    </row>
    <row r="5" spans="1:11" x14ac:dyDescent="0.35">
      <c r="A5" t="s">
        <v>108</v>
      </c>
    </row>
  </sheetData>
  <phoneticPr fontId="20" type="noConversion"/>
  <pageMargins left="0.75" right="0.75" top="1" bottom="1" header="0.5" footer="0.5"/>
  <pageSetup orientation="landscape" r:id="rId1"/>
  <headerFooter alignWithMargins="0"/>
  <customProperties>
    <customPr name="ff49511e8"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295E5-8836-4B59-8C78-3A4DB40FCA4C}">
  <sheetPr codeName="Sheet5">
    <pageSetUpPr fitToPage="1"/>
  </sheetPr>
  <dimension ref="A1:K191"/>
  <sheetViews>
    <sheetView zoomScaleNormal="100" workbookViewId="0">
      <selection activeCell="C22" sqref="C22"/>
    </sheetView>
  </sheetViews>
  <sheetFormatPr defaultColWidth="8.5703125" defaultRowHeight="12.4" x14ac:dyDescent="0.35"/>
  <cols>
    <col min="1" max="1" width="26.78515625" customWidth="1"/>
    <col min="2" max="3" width="18.2109375" customWidth="1"/>
    <col min="4" max="4" width="12.42578125" customWidth="1"/>
    <col min="5" max="5" width="19.2109375" customWidth="1"/>
    <col min="6" max="6" width="10.5703125" customWidth="1"/>
    <col min="7" max="7" width="11.5703125" customWidth="1"/>
    <col min="8" max="8" width="12.42578125" customWidth="1"/>
    <col min="9" max="9" width="11.5703125" customWidth="1"/>
    <col min="10" max="10" width="12.78515625" customWidth="1"/>
    <col min="11" max="11" width="14.42578125" customWidth="1"/>
    <col min="12" max="12" width="9.5703125" customWidth="1"/>
    <col min="13" max="13" width="12.5703125" customWidth="1"/>
    <col min="14" max="15" width="11.5703125" customWidth="1"/>
    <col min="16" max="16" width="13.42578125" customWidth="1"/>
    <col min="17" max="17" width="9.78515625" customWidth="1"/>
    <col min="18" max="18" width="13.78515625" customWidth="1"/>
    <col min="19" max="19" width="9.42578125" customWidth="1"/>
    <col min="20" max="20" width="10" customWidth="1"/>
    <col min="21" max="21" width="12.5703125" bestFit="1" customWidth="1"/>
  </cols>
  <sheetData>
    <row r="1" spans="1:11" ht="22.5" x14ac:dyDescent="0.6">
      <c r="A1" s="30" t="s">
        <v>142</v>
      </c>
    </row>
    <row r="2" spans="1:11" ht="20.65" x14ac:dyDescent="0.6">
      <c r="A2" s="80" t="s">
        <v>150</v>
      </c>
    </row>
    <row r="3" spans="1:11" x14ac:dyDescent="0.35">
      <c r="A3" s="9" t="s">
        <v>151</v>
      </c>
    </row>
    <row r="4" spans="1:11" ht="12.75" thickBot="1" x14ac:dyDescent="0.4">
      <c r="A4" s="33"/>
    </row>
    <row r="5" spans="1:11" x14ac:dyDescent="0.35">
      <c r="A5" s="238" t="s">
        <v>86</v>
      </c>
      <c r="B5" s="239"/>
      <c r="C5" s="239"/>
      <c r="D5" s="239"/>
      <c r="E5" s="239"/>
      <c r="F5" s="239"/>
      <c r="G5" s="239"/>
      <c r="H5" s="239"/>
      <c r="I5" s="239"/>
      <c r="J5" s="239"/>
      <c r="K5" s="240"/>
    </row>
    <row r="6" spans="1:11" ht="12.75" thickBot="1" x14ac:dyDescent="0.4">
      <c r="A6" s="241" t="s">
        <v>81</v>
      </c>
      <c r="B6" s="244" t="s">
        <v>22</v>
      </c>
      <c r="C6" s="247" t="s">
        <v>118</v>
      </c>
      <c r="D6" s="250" t="s">
        <v>80</v>
      </c>
      <c r="E6" s="251"/>
      <c r="F6" s="251"/>
      <c r="G6" s="251"/>
      <c r="H6" s="251"/>
      <c r="I6" s="251"/>
      <c r="J6" s="251"/>
      <c r="K6" s="252"/>
    </row>
    <row r="7" spans="1:11" x14ac:dyDescent="0.35">
      <c r="A7" s="242"/>
      <c r="B7" s="245"/>
      <c r="C7" s="248"/>
      <c r="D7" s="253" t="s">
        <v>113</v>
      </c>
      <c r="E7" s="254"/>
      <c r="F7" s="254"/>
      <c r="G7" s="255"/>
      <c r="H7" s="256" t="s">
        <v>146</v>
      </c>
      <c r="I7" s="257"/>
      <c r="J7" s="257"/>
      <c r="K7" s="258"/>
    </row>
    <row r="8" spans="1:11" ht="12.75" thickBot="1" x14ac:dyDescent="0.4">
      <c r="A8" s="243"/>
      <c r="B8" s="246"/>
      <c r="C8" s="249"/>
      <c r="D8" s="122" t="s">
        <v>48</v>
      </c>
      <c r="E8" s="123" t="s">
        <v>84</v>
      </c>
      <c r="F8" s="123" t="s">
        <v>85</v>
      </c>
      <c r="G8" s="124" t="s">
        <v>49</v>
      </c>
      <c r="H8" s="177" t="s">
        <v>48</v>
      </c>
      <c r="I8" s="178" t="s">
        <v>84</v>
      </c>
      <c r="J8" s="178" t="s">
        <v>85</v>
      </c>
      <c r="K8" s="179" t="s">
        <v>49</v>
      </c>
    </row>
    <row r="9" spans="1:11" x14ac:dyDescent="0.35">
      <c r="A9" s="229" t="s">
        <v>87</v>
      </c>
      <c r="B9" s="231" t="s">
        <v>89</v>
      </c>
      <c r="C9" s="121">
        <v>2023</v>
      </c>
      <c r="D9" s="136">
        <v>2.429782125101029</v>
      </c>
      <c r="E9" s="137">
        <v>1.1699507291983724</v>
      </c>
      <c r="F9" s="137">
        <v>2.8470032536617282E-3</v>
      </c>
      <c r="G9" s="138">
        <v>221.99226863970145</v>
      </c>
      <c r="H9" s="223" t="s">
        <v>89</v>
      </c>
      <c r="I9" s="224"/>
      <c r="J9" s="224"/>
      <c r="K9" s="225"/>
    </row>
    <row r="10" spans="1:11" ht="12.75" thickBot="1" x14ac:dyDescent="0.4">
      <c r="A10" s="236"/>
      <c r="B10" s="237"/>
      <c r="C10" s="121">
        <v>2024</v>
      </c>
      <c r="D10" s="139">
        <v>2.4346194018801963</v>
      </c>
      <c r="E10" s="140">
        <v>1.1705255131147412</v>
      </c>
      <c r="F10" s="140">
        <v>2.8540520405682494E-3</v>
      </c>
      <c r="G10" s="141">
        <v>222.11419434713824</v>
      </c>
      <c r="H10" s="226" t="s">
        <v>89</v>
      </c>
      <c r="I10" s="227"/>
      <c r="J10" s="227"/>
      <c r="K10" s="228"/>
    </row>
    <row r="11" spans="1:11" x14ac:dyDescent="0.35">
      <c r="A11" s="229" t="s">
        <v>114</v>
      </c>
      <c r="B11" s="231" t="s">
        <v>90</v>
      </c>
      <c r="C11" s="121">
        <v>2023</v>
      </c>
      <c r="D11" s="136">
        <v>1.1212303226948004E-2</v>
      </c>
      <c r="E11" s="137">
        <v>2.0857742323951677E-2</v>
      </c>
      <c r="F11" s="137">
        <v>9.8935580837664462E-4</v>
      </c>
      <c r="G11" s="138">
        <v>200.41213341227865</v>
      </c>
      <c r="H11" s="180">
        <v>9.7685401455886874E-4</v>
      </c>
      <c r="I11" s="181">
        <v>0</v>
      </c>
      <c r="J11" s="181">
        <v>0</v>
      </c>
      <c r="K11" s="182">
        <v>0</v>
      </c>
    </row>
    <row r="12" spans="1:11" ht="12.75" thickBot="1" x14ac:dyDescent="0.4">
      <c r="A12" s="230"/>
      <c r="B12" s="232"/>
      <c r="C12" s="121">
        <v>2024</v>
      </c>
      <c r="D12" s="142">
        <v>9.4342318875792024E-3</v>
      </c>
      <c r="E12" s="143">
        <v>1.9118858076107439E-2</v>
      </c>
      <c r="F12" s="143">
        <v>9.8301779779055745E-4</v>
      </c>
      <c r="G12" s="144">
        <v>191.09633330885848</v>
      </c>
      <c r="H12" s="183">
        <v>9.6718938722507278E-4</v>
      </c>
      <c r="I12" s="184">
        <v>0</v>
      </c>
      <c r="J12" s="184">
        <v>0</v>
      </c>
      <c r="K12" s="185">
        <v>0</v>
      </c>
    </row>
    <row r="13" spans="1:11" x14ac:dyDescent="0.35">
      <c r="A13" s="229" t="s">
        <v>117</v>
      </c>
      <c r="B13" s="231" t="s">
        <v>90</v>
      </c>
      <c r="C13" s="121">
        <v>2023</v>
      </c>
      <c r="D13" s="136">
        <v>1.2099864417280693E-2</v>
      </c>
      <c r="E13" s="137">
        <v>2.2252301913770662E-2</v>
      </c>
      <c r="F13" s="138">
        <v>1.0166901006446758E-3</v>
      </c>
      <c r="G13" s="138">
        <v>234.0794354306845</v>
      </c>
      <c r="H13" s="180">
        <v>9.8078343483399611E-4</v>
      </c>
      <c r="I13" s="181">
        <v>0</v>
      </c>
      <c r="J13" s="181">
        <v>0</v>
      </c>
      <c r="K13" s="182">
        <v>0</v>
      </c>
    </row>
    <row r="14" spans="1:11" ht="12.75" thickBot="1" x14ac:dyDescent="0.4">
      <c r="A14" s="230"/>
      <c r="B14" s="232"/>
      <c r="C14" s="121">
        <v>2024</v>
      </c>
      <c r="D14" s="142">
        <v>1.021608430496895E-2</v>
      </c>
      <c r="E14" s="143">
        <v>2.0544344522905149E-2</v>
      </c>
      <c r="F14" s="144">
        <v>1.0135533654200759E-3</v>
      </c>
      <c r="G14" s="144">
        <v>223.90641991610923</v>
      </c>
      <c r="H14" s="183">
        <v>9.7148941129258514E-4</v>
      </c>
      <c r="I14" s="184">
        <v>0</v>
      </c>
      <c r="J14" s="184">
        <v>0</v>
      </c>
      <c r="K14" s="185">
        <v>0</v>
      </c>
    </row>
    <row r="15" spans="1:11" x14ac:dyDescent="0.35">
      <c r="A15" s="229" t="s">
        <v>88</v>
      </c>
      <c r="B15" s="231" t="s">
        <v>91</v>
      </c>
      <c r="C15" s="121">
        <v>2023</v>
      </c>
      <c r="D15" s="136">
        <v>1.4269477376860044E-2</v>
      </c>
      <c r="E15" s="137">
        <v>2.3005514387062262E-2</v>
      </c>
      <c r="F15" s="137">
        <v>1.000487675902835E-3</v>
      </c>
      <c r="G15" s="138">
        <v>283.41388444893784</v>
      </c>
      <c r="H15" s="180">
        <v>1.3729644564647496E-3</v>
      </c>
      <c r="I15" s="181">
        <v>0</v>
      </c>
      <c r="J15" s="181">
        <v>0</v>
      </c>
      <c r="K15" s="182">
        <v>0</v>
      </c>
    </row>
    <row r="16" spans="1:11" ht="12.75" thickBot="1" x14ac:dyDescent="0.4">
      <c r="A16" s="230"/>
      <c r="B16" s="232"/>
      <c r="C16" s="121">
        <v>2024</v>
      </c>
      <c r="D16" s="142">
        <v>1.2144080350609621E-2</v>
      </c>
      <c r="E16" s="143">
        <v>2.0958669429890133E-2</v>
      </c>
      <c r="F16" s="143">
        <v>9.984226251023476E-4</v>
      </c>
      <c r="G16" s="144">
        <v>270.66644720456793</v>
      </c>
      <c r="H16" s="183">
        <v>1.391042388989621E-3</v>
      </c>
      <c r="I16" s="184">
        <v>0</v>
      </c>
      <c r="J16" s="184">
        <v>0</v>
      </c>
      <c r="K16" s="185">
        <v>0</v>
      </c>
    </row>
    <row r="17" spans="1:11" x14ac:dyDescent="0.35">
      <c r="A17" s="229" t="s">
        <v>115</v>
      </c>
      <c r="B17" s="231" t="s">
        <v>92</v>
      </c>
      <c r="C17" s="121">
        <v>2023</v>
      </c>
      <c r="D17" s="136">
        <v>6.519939897025781E-2</v>
      </c>
      <c r="E17" s="137">
        <v>8.5396259037632496E-2</v>
      </c>
      <c r="F17" s="137">
        <v>2.965809573374137E-3</v>
      </c>
      <c r="G17" s="138">
        <v>681.82693872064237</v>
      </c>
      <c r="H17" s="223" t="s">
        <v>89</v>
      </c>
      <c r="I17" s="224"/>
      <c r="J17" s="224"/>
      <c r="K17" s="225"/>
    </row>
    <row r="18" spans="1:11" ht="12.75" thickBot="1" x14ac:dyDescent="0.4">
      <c r="A18" s="236"/>
      <c r="B18" s="237"/>
      <c r="C18" s="121">
        <v>2024</v>
      </c>
      <c r="D18" s="139">
        <v>6.5302765544201752E-2</v>
      </c>
      <c r="E18" s="140">
        <v>8.605418230665357E-2</v>
      </c>
      <c r="F18" s="140">
        <v>2.9698442649097314E-3</v>
      </c>
      <c r="G18" s="141">
        <v>664.98035506304882</v>
      </c>
      <c r="H18" s="226" t="s">
        <v>89</v>
      </c>
      <c r="I18" s="227"/>
      <c r="J18" s="227"/>
      <c r="K18" s="228"/>
    </row>
    <row r="19" spans="1:11" x14ac:dyDescent="0.35">
      <c r="A19" s="229" t="s">
        <v>116</v>
      </c>
      <c r="B19" s="231" t="s">
        <v>93</v>
      </c>
      <c r="C19" s="121">
        <v>2023</v>
      </c>
      <c r="D19" s="136">
        <v>8.3193455774327962E-2</v>
      </c>
      <c r="E19" s="137">
        <v>7.9429862430798623E-2</v>
      </c>
      <c r="F19" s="137">
        <v>6.5085494807668046E-3</v>
      </c>
      <c r="G19" s="138">
        <v>678.34789311225279</v>
      </c>
      <c r="H19" s="223" t="s">
        <v>89</v>
      </c>
      <c r="I19" s="224"/>
      <c r="J19" s="224"/>
      <c r="K19" s="225"/>
    </row>
    <row r="20" spans="1:11" ht="12.75" thickBot="1" x14ac:dyDescent="0.4">
      <c r="A20" s="230"/>
      <c r="B20" s="232"/>
      <c r="C20" s="205">
        <v>2024</v>
      </c>
      <c r="D20" s="145">
        <v>8.3269843099231203E-2</v>
      </c>
      <c r="E20" s="146">
        <v>7.9921680725430294E-2</v>
      </c>
      <c r="F20" s="146">
        <v>6.5144696628942848E-3</v>
      </c>
      <c r="G20" s="147">
        <v>661.58770103627626</v>
      </c>
      <c r="H20" s="233" t="s">
        <v>89</v>
      </c>
      <c r="I20" s="234"/>
      <c r="J20" s="234"/>
      <c r="K20" s="235"/>
    </row>
    <row r="21" spans="1:11" x14ac:dyDescent="0.35">
      <c r="A21" s="118"/>
    </row>
    <row r="22" spans="1:11" x14ac:dyDescent="0.35">
      <c r="A22" s="118"/>
    </row>
    <row r="23" spans="1:11" x14ac:dyDescent="0.35">
      <c r="A23" s="99"/>
      <c r="D23" s="119"/>
      <c r="E23" s="119"/>
      <c r="F23" s="119"/>
      <c r="G23" s="119"/>
      <c r="H23" s="120"/>
      <c r="I23" s="120"/>
      <c r="J23" s="120"/>
      <c r="K23" s="120"/>
    </row>
    <row r="24" spans="1:11" x14ac:dyDescent="0.35">
      <c r="D24" s="119"/>
      <c r="E24" s="119"/>
      <c r="F24" s="119"/>
      <c r="G24" s="119"/>
    </row>
    <row r="26" spans="1:11" x14ac:dyDescent="0.35">
      <c r="A26" s="98" t="s">
        <v>99</v>
      </c>
    </row>
    <row r="27" spans="1:11" x14ac:dyDescent="0.35">
      <c r="A27" s="106" t="s">
        <v>100</v>
      </c>
    </row>
    <row r="28" spans="1:11" x14ac:dyDescent="0.35">
      <c r="A28" s="106" t="s">
        <v>119</v>
      </c>
    </row>
    <row r="29" spans="1:11" x14ac:dyDescent="0.35">
      <c r="A29" s="106" t="s">
        <v>102</v>
      </c>
    </row>
    <row r="30" spans="1:11" x14ac:dyDescent="0.35">
      <c r="A30" s="106" t="s">
        <v>140</v>
      </c>
    </row>
    <row r="31" spans="1:11" x14ac:dyDescent="0.35">
      <c r="A31" s="106" t="s">
        <v>120</v>
      </c>
    </row>
    <row r="32" spans="1:11" x14ac:dyDescent="0.35">
      <c r="A32" s="106" t="s">
        <v>121</v>
      </c>
    </row>
    <row r="33" spans="1:2" x14ac:dyDescent="0.35">
      <c r="A33" s="99"/>
    </row>
    <row r="34" spans="1:2" x14ac:dyDescent="0.35">
      <c r="A34" s="96" t="s">
        <v>96</v>
      </c>
    </row>
    <row r="35" spans="1:2" x14ac:dyDescent="0.35">
      <c r="A35" s="175" t="s">
        <v>89</v>
      </c>
    </row>
    <row r="36" spans="1:2" x14ac:dyDescent="0.35">
      <c r="A36" s="176" t="s">
        <v>82</v>
      </c>
    </row>
    <row r="37" spans="1:2" x14ac:dyDescent="0.35">
      <c r="A37" s="70" t="s">
        <v>83</v>
      </c>
    </row>
    <row r="40" spans="1:2" x14ac:dyDescent="0.35">
      <c r="A40" s="99" t="s">
        <v>109</v>
      </c>
    </row>
    <row r="41" spans="1:2" x14ac:dyDescent="0.35">
      <c r="A41" t="s">
        <v>154</v>
      </c>
    </row>
    <row r="42" spans="1:2" x14ac:dyDescent="0.35">
      <c r="A42" t="s">
        <v>103</v>
      </c>
    </row>
    <row r="43" spans="1:2" x14ac:dyDescent="0.35">
      <c r="A43" t="s">
        <v>155</v>
      </c>
    </row>
    <row r="44" spans="1:2" x14ac:dyDescent="0.35">
      <c r="A44" t="s">
        <v>156</v>
      </c>
      <c r="B44" t="s">
        <v>112</v>
      </c>
    </row>
    <row r="45" spans="1:2" x14ac:dyDescent="0.35">
      <c r="A45" t="s">
        <v>104</v>
      </c>
      <c r="B45" t="s">
        <v>106</v>
      </c>
    </row>
    <row r="46" spans="1:2" x14ac:dyDescent="0.35">
      <c r="A46" t="s">
        <v>111</v>
      </c>
    </row>
    <row r="47" spans="1:2" x14ac:dyDescent="0.35">
      <c r="A47" t="s">
        <v>105</v>
      </c>
    </row>
    <row r="48" spans="1:2" x14ac:dyDescent="0.35">
      <c r="A48" t="s">
        <v>147</v>
      </c>
    </row>
    <row r="49" spans="1:7" x14ac:dyDescent="0.35">
      <c r="A49" t="s">
        <v>107</v>
      </c>
    </row>
    <row r="52" spans="1:7" x14ac:dyDescent="0.35">
      <c r="A52" t="s">
        <v>94</v>
      </c>
      <c r="B52">
        <v>907185</v>
      </c>
      <c r="D52" t="s">
        <v>95</v>
      </c>
    </row>
    <row r="53" spans="1:7" ht="12.75" thickBot="1" x14ac:dyDescent="0.4"/>
    <row r="54" spans="1:7" ht="12.75" thickBot="1" x14ac:dyDescent="0.4">
      <c r="A54" s="265" t="s">
        <v>144</v>
      </c>
      <c r="B54" s="266"/>
      <c r="C54" s="266"/>
      <c r="D54" s="266"/>
      <c r="E54" s="266"/>
      <c r="F54" s="266"/>
      <c r="G54" s="267"/>
    </row>
    <row r="55" spans="1:7" ht="12.75" thickBot="1" x14ac:dyDescent="0.4">
      <c r="A55" s="268" t="s">
        <v>81</v>
      </c>
      <c r="B55" s="269" t="s">
        <v>22</v>
      </c>
      <c r="C55" s="270" t="s">
        <v>145</v>
      </c>
      <c r="D55" s="273" t="s">
        <v>80</v>
      </c>
      <c r="E55" s="273"/>
      <c r="F55" s="273"/>
      <c r="G55" s="274"/>
    </row>
    <row r="56" spans="1:7" x14ac:dyDescent="0.35">
      <c r="A56" s="242"/>
      <c r="B56" s="245"/>
      <c r="C56" s="271"/>
      <c r="D56" s="275" t="s">
        <v>113</v>
      </c>
      <c r="E56" s="254"/>
      <c r="F56" s="254"/>
      <c r="G56" s="255"/>
    </row>
    <row r="57" spans="1:7" ht="12.75" thickBot="1" x14ac:dyDescent="0.4">
      <c r="A57" s="243"/>
      <c r="B57" s="246"/>
      <c r="C57" s="272"/>
      <c r="D57" s="203" t="s">
        <v>48</v>
      </c>
      <c r="E57" s="201" t="s">
        <v>84</v>
      </c>
      <c r="F57" s="201" t="s">
        <v>85</v>
      </c>
      <c r="G57" s="202" t="s">
        <v>49</v>
      </c>
    </row>
    <row r="58" spans="1:7" x14ac:dyDescent="0.35">
      <c r="A58" s="236" t="s">
        <v>87</v>
      </c>
      <c r="B58" s="260" t="s">
        <v>89</v>
      </c>
      <c r="C58" s="204">
        <v>1997</v>
      </c>
      <c r="D58" s="187">
        <v>9.0687148317979887</v>
      </c>
      <c r="E58" s="187">
        <v>1.5089201844691564</v>
      </c>
      <c r="F58" s="187">
        <v>7.2745503848101051E-3</v>
      </c>
      <c r="G58" s="188">
        <v>275.84540307538856</v>
      </c>
    </row>
    <row r="59" spans="1:7" x14ac:dyDescent="0.35">
      <c r="A59" s="236"/>
      <c r="B59" s="260"/>
      <c r="C59" s="189">
        <v>1998</v>
      </c>
      <c r="D59" s="186">
        <v>8.6598354015163803</v>
      </c>
      <c r="E59" s="186">
        <v>1.493237556424168</v>
      </c>
      <c r="F59" s="186">
        <v>7.0424606597988505E-3</v>
      </c>
      <c r="G59" s="196">
        <v>272.02510141022049</v>
      </c>
    </row>
    <row r="60" spans="1:7" x14ac:dyDescent="0.35">
      <c r="A60" s="236"/>
      <c r="B60" s="260"/>
      <c r="C60" s="189">
        <v>1999</v>
      </c>
      <c r="D60" s="186">
        <v>8.2801414476900437</v>
      </c>
      <c r="E60" s="186">
        <v>1.480711626848195</v>
      </c>
      <c r="F60" s="186">
        <v>6.8242920374652011E-3</v>
      </c>
      <c r="G60" s="196">
        <v>268.65965329015353</v>
      </c>
    </row>
    <row r="61" spans="1:7" x14ac:dyDescent="0.35">
      <c r="A61" s="236"/>
      <c r="B61" s="260"/>
      <c r="C61" s="189">
        <v>2000</v>
      </c>
      <c r="D61" s="186">
        <v>7.919653520079426</v>
      </c>
      <c r="E61" s="186">
        <v>1.4689825847878162</v>
      </c>
      <c r="F61" s="186">
        <v>6.6129539694794338E-3</v>
      </c>
      <c r="G61" s="196">
        <v>265.37908514241775</v>
      </c>
    </row>
    <row r="62" spans="1:7" x14ac:dyDescent="0.35">
      <c r="A62" s="236"/>
      <c r="B62" s="260"/>
      <c r="C62" s="189">
        <v>2001</v>
      </c>
      <c r="D62" s="186">
        <v>7.5961807124944496</v>
      </c>
      <c r="E62" s="186">
        <v>1.4565615159621423</v>
      </c>
      <c r="F62" s="186">
        <v>6.4310075817588354E-3</v>
      </c>
      <c r="G62" s="196">
        <v>262.61034495836947</v>
      </c>
    </row>
    <row r="63" spans="1:7" x14ac:dyDescent="0.35">
      <c r="A63" s="236"/>
      <c r="B63" s="260"/>
      <c r="C63" s="189">
        <v>2002</v>
      </c>
      <c r="D63" s="186">
        <v>7.2732704783260695</v>
      </c>
      <c r="E63" s="186">
        <v>1.4466636447037262</v>
      </c>
      <c r="F63" s="186">
        <v>6.2405138028412983E-3</v>
      </c>
      <c r="G63" s="196">
        <v>259.63358074232963</v>
      </c>
    </row>
    <row r="64" spans="1:7" x14ac:dyDescent="0.35">
      <c r="A64" s="236"/>
      <c r="B64" s="260"/>
      <c r="C64" s="189">
        <v>2003</v>
      </c>
      <c r="D64" s="186">
        <v>6.9887297409215678</v>
      </c>
      <c r="E64" s="186">
        <v>1.4367437364097755</v>
      </c>
      <c r="F64" s="186">
        <v>6.072790734707862E-3</v>
      </c>
      <c r="G64" s="196">
        <v>257.04879976186857</v>
      </c>
    </row>
    <row r="65" spans="1:7" x14ac:dyDescent="0.35">
      <c r="A65" s="236"/>
      <c r="B65" s="260"/>
      <c r="C65" s="189">
        <v>2004</v>
      </c>
      <c r="D65" s="186">
        <v>6.6214118392674193</v>
      </c>
      <c r="E65" s="186">
        <v>1.4438691949742541</v>
      </c>
      <c r="F65" s="186">
        <v>3.1985974935340612E-4</v>
      </c>
      <c r="G65" s="196">
        <v>259.59246415026104</v>
      </c>
    </row>
    <row r="66" spans="1:7" x14ac:dyDescent="0.35">
      <c r="A66" s="236"/>
      <c r="B66" s="260"/>
      <c r="C66" s="189">
        <v>2005</v>
      </c>
      <c r="D66" s="186">
        <v>6.3852480144416353</v>
      </c>
      <c r="E66" s="186">
        <v>1.4341873876826881</v>
      </c>
      <c r="F66" s="186">
        <v>3.1466150860250851E-4</v>
      </c>
      <c r="G66" s="196">
        <v>257.22177057730909</v>
      </c>
    </row>
    <row r="67" spans="1:7" x14ac:dyDescent="0.35">
      <c r="A67" s="236"/>
      <c r="B67" s="260"/>
      <c r="C67" s="189">
        <v>2006</v>
      </c>
      <c r="D67" s="186">
        <v>6.1676152383664702</v>
      </c>
      <c r="E67" s="186">
        <v>1.4248683197760665</v>
      </c>
      <c r="F67" s="186">
        <v>3.1035901661283683E-4</v>
      </c>
      <c r="G67" s="196">
        <v>255.21630892425316</v>
      </c>
    </row>
    <row r="68" spans="1:7" x14ac:dyDescent="0.35">
      <c r="A68" s="236"/>
      <c r="B68" s="260"/>
      <c r="C68" s="189">
        <v>2007</v>
      </c>
      <c r="D68" s="186">
        <v>5.9534338635901234</v>
      </c>
      <c r="E68" s="186">
        <v>1.4159435759817518</v>
      </c>
      <c r="F68" s="186">
        <v>3.0611879466219198E-4</v>
      </c>
      <c r="G68" s="196">
        <v>253.24999878292374</v>
      </c>
    </row>
    <row r="69" spans="1:7" x14ac:dyDescent="0.35">
      <c r="A69" s="236"/>
      <c r="B69" s="260"/>
      <c r="C69" s="189">
        <v>2008</v>
      </c>
      <c r="D69" s="186">
        <v>4.6366701518345828</v>
      </c>
      <c r="E69" s="186">
        <v>1.2758852296904866</v>
      </c>
      <c r="F69" s="186">
        <v>3.3507020134680861E-4</v>
      </c>
      <c r="G69" s="196">
        <v>237.92393111862316</v>
      </c>
    </row>
    <row r="70" spans="1:7" x14ac:dyDescent="0.35">
      <c r="A70" s="236"/>
      <c r="B70" s="260"/>
      <c r="C70" s="189">
        <v>2009</v>
      </c>
      <c r="D70" s="186">
        <v>4.4541112595923744</v>
      </c>
      <c r="E70" s="186">
        <v>1.2699525694883746</v>
      </c>
      <c r="F70" s="186">
        <v>3.7990690033277248E-4</v>
      </c>
      <c r="G70" s="196">
        <v>237.09535640077863</v>
      </c>
    </row>
    <row r="71" spans="1:7" x14ac:dyDescent="0.35">
      <c r="A71" s="236"/>
      <c r="B71" s="260"/>
      <c r="C71" s="189">
        <v>2010</v>
      </c>
      <c r="D71" s="186">
        <v>4.2408139699934244</v>
      </c>
      <c r="E71" s="186">
        <v>1.261811602491627</v>
      </c>
      <c r="F71" s="186">
        <v>4.6497304590159268E-4</v>
      </c>
      <c r="G71" s="196">
        <v>235.28791879379492</v>
      </c>
    </row>
    <row r="72" spans="1:7" x14ac:dyDescent="0.35">
      <c r="A72" s="236"/>
      <c r="B72" s="260"/>
      <c r="C72" s="189">
        <v>2011</v>
      </c>
      <c r="D72" s="186">
        <v>4.0422772275474452</v>
      </c>
      <c r="E72" s="186">
        <v>1.2544974881301227</v>
      </c>
      <c r="F72" s="186">
        <v>6.3804531660026918E-4</v>
      </c>
      <c r="G72" s="196">
        <v>233.7914101747362</v>
      </c>
    </row>
    <row r="73" spans="1:7" x14ac:dyDescent="0.35">
      <c r="A73" s="236"/>
      <c r="B73" s="260"/>
      <c r="C73" s="189">
        <v>2012</v>
      </c>
      <c r="D73" s="186">
        <v>3.862375693555911</v>
      </c>
      <c r="E73" s="186">
        <v>1.248071156081118</v>
      </c>
      <c r="F73" s="186">
        <v>9.4111512636976574E-4</v>
      </c>
      <c r="G73" s="196">
        <v>232.74340172358387</v>
      </c>
    </row>
    <row r="74" spans="1:7" x14ac:dyDescent="0.35">
      <c r="A74" s="236"/>
      <c r="B74" s="260"/>
      <c r="C74" s="189">
        <v>2013</v>
      </c>
      <c r="D74" s="186">
        <v>3.6877301446149868</v>
      </c>
      <c r="E74" s="186">
        <v>1.2413777923091251</v>
      </c>
      <c r="F74" s="186">
        <v>1.4070471377313834E-3</v>
      </c>
      <c r="G74" s="196">
        <v>231.61147866207037</v>
      </c>
    </row>
    <row r="75" spans="1:7" x14ac:dyDescent="0.35">
      <c r="A75" s="236"/>
      <c r="B75" s="260"/>
      <c r="C75" s="189">
        <v>2014</v>
      </c>
      <c r="D75" s="186">
        <v>3.5132171590119228</v>
      </c>
      <c r="E75" s="186">
        <v>1.234415731328909</v>
      </c>
      <c r="F75" s="186">
        <v>1.9356423156459332E-3</v>
      </c>
      <c r="G75" s="196">
        <v>230.26600484895889</v>
      </c>
    </row>
    <row r="76" spans="1:7" x14ac:dyDescent="0.35">
      <c r="A76" s="236"/>
      <c r="B76" s="260"/>
      <c r="C76" s="189">
        <v>2015</v>
      </c>
      <c r="D76" s="186">
        <v>3.3680342371069552</v>
      </c>
      <c r="E76" s="186">
        <v>1.2280455260950376</v>
      </c>
      <c r="F76" s="186">
        <v>2.4084267165902203E-3</v>
      </c>
      <c r="G76" s="196">
        <v>229.23365694037088</v>
      </c>
    </row>
    <row r="77" spans="1:7" x14ac:dyDescent="0.35">
      <c r="A77" s="236"/>
      <c r="B77" s="260"/>
      <c r="C77" s="189">
        <v>2016</v>
      </c>
      <c r="D77" s="186">
        <v>3.2383663663201285</v>
      </c>
      <c r="E77" s="186">
        <v>1.2211013293813229</v>
      </c>
      <c r="F77" s="186">
        <v>2.7381384995209166E-3</v>
      </c>
      <c r="G77" s="196">
        <v>228.05357106958405</v>
      </c>
    </row>
    <row r="78" spans="1:7" x14ac:dyDescent="0.35">
      <c r="A78" s="236"/>
      <c r="B78" s="260"/>
      <c r="C78" s="189">
        <v>2017</v>
      </c>
      <c r="D78" s="186">
        <v>3.1061799715853544</v>
      </c>
      <c r="E78" s="186">
        <v>1.2133562864973297</v>
      </c>
      <c r="F78" s="186">
        <v>2.8784592060679239E-3</v>
      </c>
      <c r="G78" s="196">
        <v>226.64084111289361</v>
      </c>
    </row>
    <row r="79" spans="1:7" x14ac:dyDescent="0.35">
      <c r="A79" s="236"/>
      <c r="B79" s="260"/>
      <c r="C79" s="189">
        <v>2018</v>
      </c>
      <c r="D79" s="186">
        <v>3.0131898749246213</v>
      </c>
      <c r="E79" s="186">
        <v>1.2066697498674219</v>
      </c>
      <c r="F79" s="186">
        <v>2.9544592488731135E-3</v>
      </c>
      <c r="G79" s="196">
        <v>225.75009766882741</v>
      </c>
    </row>
    <row r="80" spans="1:7" x14ac:dyDescent="0.35">
      <c r="A80" s="236"/>
      <c r="B80" s="260"/>
      <c r="C80" s="189">
        <v>2019</v>
      </c>
      <c r="D80" s="186">
        <v>2.9340887966654696</v>
      </c>
      <c r="E80" s="186">
        <v>1.1998123939245025</v>
      </c>
      <c r="F80" s="186">
        <v>2.9906559322502961E-3</v>
      </c>
      <c r="G80" s="196">
        <v>224.90788382582619</v>
      </c>
    </row>
    <row r="81" spans="1:7" x14ac:dyDescent="0.35">
      <c r="A81" s="236"/>
      <c r="B81" s="260"/>
      <c r="C81" s="189">
        <v>2020</v>
      </c>
      <c r="D81" s="186">
        <v>2.8656311963975085</v>
      </c>
      <c r="E81" s="186">
        <v>1.1926706157201612</v>
      </c>
      <c r="F81" s="186">
        <v>2.9500116326371794E-3</v>
      </c>
      <c r="G81" s="196">
        <v>224.10481979128551</v>
      </c>
    </row>
    <row r="82" spans="1:7" ht="12.75" thickBot="1" x14ac:dyDescent="0.4">
      <c r="A82" s="236"/>
      <c r="B82" s="260"/>
      <c r="C82" s="197">
        <v>2021</v>
      </c>
      <c r="D82" s="206">
        <v>2.8057318006367358</v>
      </c>
      <c r="E82" s="206">
        <v>1.1851968044275898</v>
      </c>
      <c r="F82" s="206">
        <v>2.9120319027071554E-3</v>
      </c>
      <c r="G82" s="207">
        <v>223.3410432054367</v>
      </c>
    </row>
    <row r="83" spans="1:7" ht="12.75" thickBot="1" x14ac:dyDescent="0.4">
      <c r="A83" s="230"/>
      <c r="B83" s="261"/>
      <c r="C83" s="197">
        <v>2022</v>
      </c>
      <c r="D83" s="198">
        <v>2.7528224846732625</v>
      </c>
      <c r="E83" s="198">
        <v>1.1774120287911345</v>
      </c>
      <c r="F83" s="198">
        <v>2.8767650217703627E-3</v>
      </c>
      <c r="G83" s="199">
        <v>766.75124831591052</v>
      </c>
    </row>
    <row r="84" spans="1:7" ht="12.75" thickBot="1" x14ac:dyDescent="0.4">
      <c r="A84" s="190"/>
      <c r="B84" s="191"/>
      <c r="C84" s="192"/>
      <c r="D84" s="193" t="s">
        <v>48</v>
      </c>
      <c r="E84" s="194" t="s">
        <v>84</v>
      </c>
      <c r="F84" s="194" t="s">
        <v>85</v>
      </c>
      <c r="G84" s="195" t="s">
        <v>49</v>
      </c>
    </row>
    <row r="85" spans="1:7" x14ac:dyDescent="0.35">
      <c r="A85" s="229" t="s">
        <v>114</v>
      </c>
      <c r="B85" s="259" t="s">
        <v>90</v>
      </c>
      <c r="C85" s="189">
        <v>1997</v>
      </c>
      <c r="D85" s="186">
        <v>1.7018839903886278</v>
      </c>
      <c r="E85" s="186">
        <v>1.1920834222273466</v>
      </c>
      <c r="F85" s="186">
        <v>4.3609577932138925E-3</v>
      </c>
      <c r="G85" s="196">
        <v>363.47196674873879</v>
      </c>
    </row>
    <row r="86" spans="1:7" x14ac:dyDescent="0.35">
      <c r="A86" s="236"/>
      <c r="B86" s="260"/>
      <c r="C86" s="189">
        <v>1998</v>
      </c>
      <c r="D86" s="186">
        <v>1.129576304248546</v>
      </c>
      <c r="E86" s="186">
        <v>0.89895787344193423</v>
      </c>
      <c r="F86" s="186">
        <v>4.3451831163062093E-3</v>
      </c>
      <c r="G86" s="196">
        <v>355.99652831236813</v>
      </c>
    </row>
    <row r="87" spans="1:7" x14ac:dyDescent="0.35">
      <c r="A87" s="236"/>
      <c r="B87" s="260"/>
      <c r="C87" s="189">
        <v>1999</v>
      </c>
      <c r="D87" s="186">
        <v>0.84401950754106181</v>
      </c>
      <c r="E87" s="186">
        <v>0.61636813332666485</v>
      </c>
      <c r="F87" s="186">
        <v>4.2561302925483106E-3</v>
      </c>
      <c r="G87" s="196">
        <v>348.86621489661587</v>
      </c>
    </row>
    <row r="88" spans="1:7" x14ac:dyDescent="0.35">
      <c r="A88" s="236"/>
      <c r="B88" s="260"/>
      <c r="C88" s="189">
        <v>2000</v>
      </c>
      <c r="D88" s="186">
        <v>0.59180711155405807</v>
      </c>
      <c r="E88" s="186">
        <v>0.35679754352228438</v>
      </c>
      <c r="F88" s="186">
        <v>4.1233496594497874E-3</v>
      </c>
      <c r="G88" s="196">
        <v>351.99276338557809</v>
      </c>
    </row>
    <row r="89" spans="1:7" x14ac:dyDescent="0.35">
      <c r="A89" s="236"/>
      <c r="B89" s="260"/>
      <c r="C89" s="189">
        <v>2001</v>
      </c>
      <c r="D89" s="186">
        <v>0.54520926276880599</v>
      </c>
      <c r="E89" s="186">
        <v>0.33395132869687594</v>
      </c>
      <c r="F89" s="186">
        <v>4.0913243351874806E-3</v>
      </c>
      <c r="G89" s="196">
        <v>351.12085087347162</v>
      </c>
    </row>
    <row r="90" spans="1:7" x14ac:dyDescent="0.35">
      <c r="A90" s="236"/>
      <c r="B90" s="260"/>
      <c r="C90" s="189">
        <v>2002</v>
      </c>
      <c r="D90" s="186">
        <v>0.50294102468728319</v>
      </c>
      <c r="E90" s="186">
        <v>0.32250479709119434</v>
      </c>
      <c r="F90" s="186">
        <v>4.1849840972812066E-3</v>
      </c>
      <c r="G90" s="196">
        <v>350.22430428524973</v>
      </c>
    </row>
    <row r="91" spans="1:7" x14ac:dyDescent="0.35">
      <c r="A91" s="236"/>
      <c r="B91" s="260"/>
      <c r="C91" s="189">
        <v>2003</v>
      </c>
      <c r="D91" s="186">
        <v>0.43356695146737256</v>
      </c>
      <c r="E91" s="186">
        <v>0.29390674011723356</v>
      </c>
      <c r="F91" s="186">
        <v>4.2072645868286036E-3</v>
      </c>
      <c r="G91" s="196">
        <v>350.93201848460114</v>
      </c>
    </row>
    <row r="92" spans="1:7" x14ac:dyDescent="0.35">
      <c r="A92" s="236"/>
      <c r="B92" s="260"/>
      <c r="C92" s="189">
        <v>2004</v>
      </c>
      <c r="D92" s="186">
        <v>0.29389239860058042</v>
      </c>
      <c r="E92" s="186">
        <v>7.8138059272293725E-2</v>
      </c>
      <c r="F92" s="186">
        <v>3.4057459465634485E-4</v>
      </c>
      <c r="G92" s="196">
        <v>365.57756057815686</v>
      </c>
    </row>
    <row r="93" spans="1:7" x14ac:dyDescent="0.35">
      <c r="A93" s="236"/>
      <c r="B93" s="260"/>
      <c r="C93" s="189">
        <v>2005</v>
      </c>
      <c r="D93" s="186">
        <v>0.18860591429403703</v>
      </c>
      <c r="E93" s="186">
        <v>7.8185304286085083E-2</v>
      </c>
      <c r="F93" s="186">
        <v>4.3106651110916109E-4</v>
      </c>
      <c r="G93" s="196">
        <v>349.56657663450818</v>
      </c>
    </row>
    <row r="94" spans="1:7" x14ac:dyDescent="0.35">
      <c r="A94" s="236"/>
      <c r="B94" s="260"/>
      <c r="C94" s="189">
        <v>2006</v>
      </c>
      <c r="D94" s="186">
        <v>0.15795871401496853</v>
      </c>
      <c r="E94" s="186">
        <v>6.9383747352926767E-2</v>
      </c>
      <c r="F94" s="186">
        <v>3.7724485041441483E-4</v>
      </c>
      <c r="G94" s="196">
        <v>353.0860342630852</v>
      </c>
    </row>
    <row r="95" spans="1:7" x14ac:dyDescent="0.35">
      <c r="A95" s="236"/>
      <c r="B95" s="260"/>
      <c r="C95" s="189">
        <v>2007</v>
      </c>
      <c r="D95" s="186">
        <v>0.1452938632575517</v>
      </c>
      <c r="E95" s="186">
        <v>7.0421879818215127E-2</v>
      </c>
      <c r="F95" s="186">
        <v>2.5783661689841603E-4</v>
      </c>
      <c r="G95" s="196">
        <v>341.80220602636001</v>
      </c>
    </row>
    <row r="96" spans="1:7" x14ac:dyDescent="0.35">
      <c r="A96" s="236"/>
      <c r="B96" s="260"/>
      <c r="C96" s="189">
        <v>2008</v>
      </c>
      <c r="D96" s="186">
        <v>0.13036850874212261</v>
      </c>
      <c r="E96" s="186">
        <v>6.7257145846894711E-2</v>
      </c>
      <c r="F96" s="186">
        <v>2.7149648474709406E-4</v>
      </c>
      <c r="G96" s="196">
        <v>331.37203086795677</v>
      </c>
    </row>
    <row r="97" spans="1:7" x14ac:dyDescent="0.35">
      <c r="A97" s="236"/>
      <c r="B97" s="260"/>
      <c r="C97" s="189">
        <v>2009</v>
      </c>
      <c r="D97" s="186">
        <v>0.11546368345217685</v>
      </c>
      <c r="E97" s="186">
        <v>6.4350819371619003E-2</v>
      </c>
      <c r="F97" s="186">
        <v>3.5382143699147348E-4</v>
      </c>
      <c r="G97" s="196">
        <v>323.32360127511464</v>
      </c>
    </row>
    <row r="98" spans="1:7" x14ac:dyDescent="0.35">
      <c r="A98" s="236"/>
      <c r="B98" s="260"/>
      <c r="C98" s="189">
        <v>2010</v>
      </c>
      <c r="D98" s="186">
        <v>0.11855583564448577</v>
      </c>
      <c r="E98" s="186">
        <v>6.1662208451573469E-2</v>
      </c>
      <c r="F98" s="186">
        <v>4.4112624938325858E-4</v>
      </c>
      <c r="G98" s="196">
        <v>306.21613396613174</v>
      </c>
    </row>
    <row r="99" spans="1:7" x14ac:dyDescent="0.35">
      <c r="A99" s="236"/>
      <c r="B99" s="260"/>
      <c r="C99" s="189">
        <v>2011</v>
      </c>
      <c r="D99" s="186">
        <v>0.11353222482125416</v>
      </c>
      <c r="E99" s="186">
        <v>5.9608431640564924E-2</v>
      </c>
      <c r="F99" s="186">
        <v>6.1091177345881317E-4</v>
      </c>
      <c r="G99" s="196">
        <v>315.88534324571754</v>
      </c>
    </row>
    <row r="100" spans="1:7" x14ac:dyDescent="0.35">
      <c r="A100" s="236"/>
      <c r="B100" s="260"/>
      <c r="C100" s="189">
        <v>2012</v>
      </c>
      <c r="D100" s="186">
        <v>0.10009437191831319</v>
      </c>
      <c r="E100" s="186">
        <v>5.6673501166280407E-2</v>
      </c>
      <c r="F100" s="186">
        <v>8.1712708965552916E-4</v>
      </c>
      <c r="G100" s="196">
        <v>289.18515946978778</v>
      </c>
    </row>
    <row r="101" spans="1:7" x14ac:dyDescent="0.35">
      <c r="A101" s="236"/>
      <c r="B101" s="260"/>
      <c r="C101" s="189">
        <v>2013</v>
      </c>
      <c r="D101" s="186">
        <v>9.0652769948387266E-2</v>
      </c>
      <c r="E101" s="186">
        <v>5.3947127147822418E-2</v>
      </c>
      <c r="F101" s="186">
        <v>1.1885123341603316E-3</v>
      </c>
      <c r="G101" s="196">
        <v>281.01361939251558</v>
      </c>
    </row>
    <row r="102" spans="1:7" x14ac:dyDescent="0.35">
      <c r="A102" s="236"/>
      <c r="B102" s="260"/>
      <c r="C102" s="189">
        <v>2014</v>
      </c>
      <c r="D102" s="186">
        <v>8.053688137809914E-2</v>
      </c>
      <c r="E102" s="186">
        <v>5.1750892885049325E-2</v>
      </c>
      <c r="F102" s="186">
        <v>1.6408184347541561E-3</v>
      </c>
      <c r="G102" s="196">
        <v>280.6841157154816</v>
      </c>
    </row>
    <row r="103" spans="1:7" x14ac:dyDescent="0.35">
      <c r="A103" s="236"/>
      <c r="B103" s="260"/>
      <c r="C103" s="189">
        <v>2015</v>
      </c>
      <c r="D103" s="186">
        <v>7.2751064669360641E-2</v>
      </c>
      <c r="E103" s="186">
        <v>4.8838158921790907E-2</v>
      </c>
      <c r="F103" s="186">
        <v>2.0158055467849878E-3</v>
      </c>
      <c r="G103" s="196">
        <v>275.90564440894752</v>
      </c>
    </row>
    <row r="104" spans="1:7" x14ac:dyDescent="0.35">
      <c r="A104" s="236"/>
      <c r="B104" s="260"/>
      <c r="C104" s="189">
        <v>2016</v>
      </c>
      <c r="D104" s="186">
        <v>6.5765903195969533E-2</v>
      </c>
      <c r="E104" s="186">
        <v>4.6582433924992714E-2</v>
      </c>
      <c r="F104" s="186">
        <v>2.2819686911986015E-3</v>
      </c>
      <c r="G104" s="196">
        <v>268.2033623939318</v>
      </c>
    </row>
    <row r="105" spans="1:7" x14ac:dyDescent="0.35">
      <c r="A105" s="236"/>
      <c r="B105" s="260"/>
      <c r="C105" s="189">
        <v>2017</v>
      </c>
      <c r="D105" s="186">
        <v>5.7433897598888332E-2</v>
      </c>
      <c r="E105" s="186">
        <v>4.436135912820343E-2</v>
      </c>
      <c r="F105" s="186">
        <v>2.4580745984758672E-3</v>
      </c>
      <c r="G105" s="196">
        <v>259.52007617750735</v>
      </c>
    </row>
    <row r="106" spans="1:7" x14ac:dyDescent="0.35">
      <c r="A106" s="236"/>
      <c r="B106" s="260"/>
      <c r="C106" s="189">
        <v>2018</v>
      </c>
      <c r="D106" s="186">
        <v>4.5690593408336339E-2</v>
      </c>
      <c r="E106" s="186">
        <v>3.9854571370264491E-2</v>
      </c>
      <c r="F106" s="186">
        <v>2.5462393716089811E-3</v>
      </c>
      <c r="G106" s="196">
        <v>251.43478444299561</v>
      </c>
    </row>
    <row r="107" spans="1:7" x14ac:dyDescent="0.35">
      <c r="A107" s="236"/>
      <c r="B107" s="260"/>
      <c r="C107" s="189">
        <v>2019</v>
      </c>
      <c r="D107" s="186">
        <v>3.9221170826275305E-2</v>
      </c>
      <c r="E107" s="186">
        <v>3.5934878219727476E-2</v>
      </c>
      <c r="F107" s="186">
        <v>2.3960806797287235E-3</v>
      </c>
      <c r="G107" s="196">
        <v>243.33794680843366</v>
      </c>
    </row>
    <row r="108" spans="1:7" x14ac:dyDescent="0.35">
      <c r="A108" s="236"/>
      <c r="B108" s="260"/>
      <c r="C108" s="189">
        <v>2020</v>
      </c>
      <c r="D108" s="186">
        <v>3.329022228965102E-2</v>
      </c>
      <c r="E108" s="186">
        <v>3.1803790926231659E-2</v>
      </c>
      <c r="F108" s="186">
        <v>1.7231696026892079E-3</v>
      </c>
      <c r="G108" s="196">
        <v>235.28091288148153</v>
      </c>
    </row>
    <row r="109" spans="1:7" ht="12.75" thickBot="1" x14ac:dyDescent="0.4">
      <c r="A109" s="236"/>
      <c r="B109" s="260"/>
      <c r="C109" s="197">
        <v>2021</v>
      </c>
      <c r="D109" s="206">
        <v>2.9193458022765663E-2</v>
      </c>
      <c r="E109" s="206">
        <v>2.8126276166967525E-2</v>
      </c>
      <c r="F109" s="206">
        <v>1.0468615999309743E-3</v>
      </c>
      <c r="G109" s="207">
        <v>227.22601511691011</v>
      </c>
    </row>
    <row r="110" spans="1:7" ht="12.75" thickBot="1" x14ac:dyDescent="0.4">
      <c r="A110" s="230"/>
      <c r="B110" s="261"/>
      <c r="C110" s="197">
        <v>2022</v>
      </c>
      <c r="D110" s="198">
        <v>2.555768358505894E-2</v>
      </c>
      <c r="E110" s="198">
        <v>2.509478533695669E-2</v>
      </c>
      <c r="F110" s="198">
        <v>1.0431321516259123E-3</v>
      </c>
      <c r="G110" s="199">
        <v>218.93110984162556</v>
      </c>
    </row>
    <row r="111" spans="1:7" ht="12.75" thickBot="1" x14ac:dyDescent="0.4">
      <c r="A111" s="190"/>
      <c r="B111" s="191"/>
      <c r="C111" s="192"/>
      <c r="D111" s="193" t="s">
        <v>48</v>
      </c>
      <c r="E111" s="194" t="s">
        <v>84</v>
      </c>
      <c r="F111" s="194" t="s">
        <v>85</v>
      </c>
      <c r="G111" s="195" t="s">
        <v>49</v>
      </c>
    </row>
    <row r="112" spans="1:7" x14ac:dyDescent="0.35">
      <c r="A112" s="262" t="s">
        <v>88</v>
      </c>
      <c r="B112" s="259" t="s">
        <v>91</v>
      </c>
      <c r="C112" s="189">
        <v>1997</v>
      </c>
      <c r="D112" s="186">
        <v>1.6824574058124788</v>
      </c>
      <c r="E112" s="186">
        <v>1.5522940839899886</v>
      </c>
      <c r="F112" s="186">
        <v>4.1657132703433611E-3</v>
      </c>
      <c r="G112" s="196">
        <v>491.84704315214776</v>
      </c>
    </row>
    <row r="113" spans="1:7" x14ac:dyDescent="0.35">
      <c r="A113" s="263"/>
      <c r="B113" s="260"/>
      <c r="C113" s="189">
        <v>1998</v>
      </c>
      <c r="D113" s="186">
        <v>1.0123481856820999</v>
      </c>
      <c r="E113" s="186">
        <v>1.3606197122959172</v>
      </c>
      <c r="F113" s="186">
        <v>4.0182800064734528E-3</v>
      </c>
      <c r="G113" s="196">
        <v>491.17284340067528</v>
      </c>
    </row>
    <row r="114" spans="1:7" x14ac:dyDescent="0.35">
      <c r="A114" s="263"/>
      <c r="B114" s="260"/>
      <c r="C114" s="189">
        <v>1999</v>
      </c>
      <c r="D114" s="186">
        <v>0.96658373717669521</v>
      </c>
      <c r="E114" s="186">
        <v>1.1893362919233861</v>
      </c>
      <c r="F114" s="186">
        <v>3.9950003579524206E-3</v>
      </c>
      <c r="G114" s="196">
        <v>490.49024483785087</v>
      </c>
    </row>
    <row r="115" spans="1:7" x14ac:dyDescent="0.35">
      <c r="A115" s="263"/>
      <c r="B115" s="260"/>
      <c r="C115" s="189">
        <v>2000</v>
      </c>
      <c r="D115" s="186">
        <v>0.92136438635432905</v>
      </c>
      <c r="E115" s="186">
        <v>1.0176620497634659</v>
      </c>
      <c r="F115" s="186">
        <v>3.9424679656905543E-3</v>
      </c>
      <c r="G115" s="196">
        <v>547.2228224743161</v>
      </c>
    </row>
    <row r="116" spans="1:7" x14ac:dyDescent="0.35">
      <c r="A116" s="263"/>
      <c r="B116" s="260"/>
      <c r="C116" s="189">
        <v>2001</v>
      </c>
      <c r="D116" s="186">
        <v>0.86888986177412075</v>
      </c>
      <c r="E116" s="186">
        <v>0.84352155013039498</v>
      </c>
      <c r="F116" s="186">
        <v>3.9404303655615706E-3</v>
      </c>
      <c r="G116" s="196">
        <v>546.36274967200632</v>
      </c>
    </row>
    <row r="117" spans="1:7" x14ac:dyDescent="0.35">
      <c r="A117" s="263"/>
      <c r="B117" s="260"/>
      <c r="C117" s="189">
        <v>2002</v>
      </c>
      <c r="D117" s="186">
        <v>0.8249653581354488</v>
      </c>
      <c r="E117" s="186">
        <v>0.81350567645584204</v>
      </c>
      <c r="F117" s="186">
        <v>3.9012360971965882E-3</v>
      </c>
      <c r="G117" s="196">
        <v>546.25500549023366</v>
      </c>
    </row>
    <row r="118" spans="1:7" x14ac:dyDescent="0.35">
      <c r="A118" s="263"/>
      <c r="B118" s="260"/>
      <c r="C118" s="189">
        <v>2003</v>
      </c>
      <c r="D118" s="186">
        <v>0.74050508383149016</v>
      </c>
      <c r="E118" s="186">
        <v>0.67482030225339285</v>
      </c>
      <c r="F118" s="186">
        <v>3.907221854441585E-3</v>
      </c>
      <c r="G118" s="196">
        <v>545.7858927329637</v>
      </c>
    </row>
    <row r="119" spans="1:7" x14ac:dyDescent="0.35">
      <c r="A119" s="263"/>
      <c r="B119" s="260"/>
      <c r="C119" s="189">
        <v>2004</v>
      </c>
      <c r="D119" s="186">
        <v>0.37033849012350695</v>
      </c>
      <c r="E119" s="186">
        <v>0.13633100801197612</v>
      </c>
      <c r="F119" s="186">
        <v>3.1906267754354005E-4</v>
      </c>
      <c r="G119" s="196">
        <v>557.2391894633372</v>
      </c>
    </row>
    <row r="120" spans="1:7" x14ac:dyDescent="0.35">
      <c r="A120" s="263"/>
      <c r="B120" s="260"/>
      <c r="C120" s="189">
        <v>2005</v>
      </c>
      <c r="D120" s="186">
        <v>0.31833427898754962</v>
      </c>
      <c r="E120" s="186">
        <v>0.11875686445752595</v>
      </c>
      <c r="F120" s="186">
        <v>3.3963460097324101E-4</v>
      </c>
      <c r="G120" s="196">
        <v>543.65856909814249</v>
      </c>
    </row>
    <row r="121" spans="1:7" x14ac:dyDescent="0.35">
      <c r="A121" s="263"/>
      <c r="B121" s="260"/>
      <c r="C121" s="189">
        <v>2006</v>
      </c>
      <c r="D121" s="186">
        <v>0.24780065564553486</v>
      </c>
      <c r="E121" s="186">
        <v>3.4121477215318635E-2</v>
      </c>
      <c r="F121" s="186">
        <v>3.4214104070150707E-4</v>
      </c>
      <c r="G121" s="196">
        <v>523.73416751723585</v>
      </c>
    </row>
    <row r="122" spans="1:7" x14ac:dyDescent="0.35">
      <c r="A122" s="263"/>
      <c r="B122" s="260"/>
      <c r="C122" s="189">
        <v>2007</v>
      </c>
      <c r="D122" s="186">
        <v>0.25247223701283045</v>
      </c>
      <c r="E122" s="186">
        <v>7.0425250834944164E-2</v>
      </c>
      <c r="F122" s="186">
        <v>2.4939382859765538E-4</v>
      </c>
      <c r="G122" s="196">
        <v>524.10447109915287</v>
      </c>
    </row>
    <row r="123" spans="1:7" x14ac:dyDescent="0.35">
      <c r="A123" s="263"/>
      <c r="B123" s="260"/>
      <c r="C123" s="189">
        <v>2008</v>
      </c>
      <c r="D123" s="186">
        <v>0.23356441655239901</v>
      </c>
      <c r="E123" s="186">
        <v>6.8683139894488987E-2</v>
      </c>
      <c r="F123" s="186">
        <v>2.9160998220794992E-4</v>
      </c>
      <c r="G123" s="196">
        <v>508.65185980945381</v>
      </c>
    </row>
    <row r="124" spans="1:7" x14ac:dyDescent="0.35">
      <c r="A124" s="263"/>
      <c r="B124" s="260"/>
      <c r="C124" s="189">
        <v>2009</v>
      </c>
      <c r="D124" s="186">
        <v>0.21154838830147768</v>
      </c>
      <c r="E124" s="186">
        <v>6.6163956912944855E-2</v>
      </c>
      <c r="F124" s="186">
        <v>4.4047780256412371E-4</v>
      </c>
      <c r="G124" s="196">
        <v>479.78876974850317</v>
      </c>
    </row>
    <row r="125" spans="1:7" x14ac:dyDescent="0.35">
      <c r="A125" s="263"/>
      <c r="B125" s="260"/>
      <c r="C125" s="189">
        <v>2010</v>
      </c>
      <c r="D125" s="186">
        <v>0.18642693417935302</v>
      </c>
      <c r="E125" s="186">
        <v>6.4302938648402891E-2</v>
      </c>
      <c r="F125" s="186">
        <v>5.3893697931833579E-4</v>
      </c>
      <c r="G125" s="196">
        <v>473.8722882241035</v>
      </c>
    </row>
    <row r="126" spans="1:7" x14ac:dyDescent="0.35">
      <c r="A126" s="263"/>
      <c r="B126" s="260"/>
      <c r="C126" s="189">
        <v>2011</v>
      </c>
      <c r="D126" s="186">
        <v>0.16869615326973689</v>
      </c>
      <c r="E126" s="186">
        <v>6.2301725196745851E-2</v>
      </c>
      <c r="F126" s="186">
        <v>7.1573383256324152E-4</v>
      </c>
      <c r="G126" s="196">
        <v>458.48476945018484</v>
      </c>
    </row>
    <row r="127" spans="1:7" x14ac:dyDescent="0.35">
      <c r="A127" s="263"/>
      <c r="B127" s="260"/>
      <c r="C127" s="189">
        <v>2012</v>
      </c>
      <c r="D127" s="186">
        <v>0.14839640600499471</v>
      </c>
      <c r="E127" s="186">
        <v>5.9866535031130139E-2</v>
      </c>
      <c r="F127" s="186">
        <v>9.740489783721817E-4</v>
      </c>
      <c r="G127" s="196">
        <v>446.76850439587372</v>
      </c>
    </row>
    <row r="128" spans="1:7" x14ac:dyDescent="0.35">
      <c r="A128" s="263"/>
      <c r="B128" s="260"/>
      <c r="C128" s="189">
        <v>2013</v>
      </c>
      <c r="D128" s="186">
        <v>0.14009017224214765</v>
      </c>
      <c r="E128" s="186">
        <v>5.9577956081371952E-2</v>
      </c>
      <c r="F128" s="186">
        <v>1.2769851754642894E-3</v>
      </c>
      <c r="G128" s="196">
        <v>432.09868584078805</v>
      </c>
    </row>
    <row r="129" spans="1:7" x14ac:dyDescent="0.35">
      <c r="A129" s="263"/>
      <c r="B129" s="260"/>
      <c r="C129" s="189">
        <v>2014</v>
      </c>
      <c r="D129" s="186">
        <v>0.12548533224188035</v>
      </c>
      <c r="E129" s="186">
        <v>5.8195487965081664E-2</v>
      </c>
      <c r="F129" s="186">
        <v>1.7046025230297978E-3</v>
      </c>
      <c r="G129" s="196">
        <v>428.7117134162022</v>
      </c>
    </row>
    <row r="130" spans="1:7" x14ac:dyDescent="0.35">
      <c r="A130" s="263"/>
      <c r="B130" s="260"/>
      <c r="C130" s="189">
        <v>2015</v>
      </c>
      <c r="D130" s="186">
        <v>0.10997244343082661</v>
      </c>
      <c r="E130" s="186">
        <v>5.6171601403333229E-2</v>
      </c>
      <c r="F130" s="186">
        <v>2.1198352702039183E-3</v>
      </c>
      <c r="G130" s="196">
        <v>418.38123018031473</v>
      </c>
    </row>
    <row r="131" spans="1:7" x14ac:dyDescent="0.35">
      <c r="A131" s="263"/>
      <c r="B131" s="260"/>
      <c r="C131" s="189">
        <v>2016</v>
      </c>
      <c r="D131" s="186">
        <v>9.7031052139152307E-2</v>
      </c>
      <c r="E131" s="186">
        <v>5.3862580537133088E-2</v>
      </c>
      <c r="F131" s="186">
        <v>2.3485534279300683E-3</v>
      </c>
      <c r="G131" s="196">
        <v>401.91032075660735</v>
      </c>
    </row>
    <row r="132" spans="1:7" x14ac:dyDescent="0.35">
      <c r="A132" s="263"/>
      <c r="B132" s="260"/>
      <c r="C132" s="189">
        <v>2017</v>
      </c>
      <c r="D132" s="186">
        <v>8.2192773577090927E-2</v>
      </c>
      <c r="E132" s="186">
        <v>5.2785472127035798E-2</v>
      </c>
      <c r="F132" s="186">
        <v>2.5217856665632065E-3</v>
      </c>
      <c r="G132" s="196">
        <v>385.01426585257809</v>
      </c>
    </row>
    <row r="133" spans="1:7" x14ac:dyDescent="0.35">
      <c r="A133" s="263"/>
      <c r="B133" s="260"/>
      <c r="C133" s="189">
        <v>2018</v>
      </c>
      <c r="D133" s="186">
        <v>6.2663381280687908E-2</v>
      </c>
      <c r="E133" s="186">
        <v>4.9544042473691895E-2</v>
      </c>
      <c r="F133" s="186">
        <v>2.6034045896433274E-3</v>
      </c>
      <c r="G133" s="196">
        <v>368.03324434472017</v>
      </c>
    </row>
    <row r="134" spans="1:7" x14ac:dyDescent="0.35">
      <c r="A134" s="263"/>
      <c r="B134" s="260"/>
      <c r="C134" s="189">
        <v>2019</v>
      </c>
      <c r="D134" s="186">
        <v>5.1980750012270684E-2</v>
      </c>
      <c r="E134" s="186">
        <v>4.3734553119888372E-2</v>
      </c>
      <c r="F134" s="186">
        <v>2.4502102833943227E-3</v>
      </c>
      <c r="G134" s="196">
        <v>351.07296852120152</v>
      </c>
    </row>
    <row r="135" spans="1:7" x14ac:dyDescent="0.35">
      <c r="A135" s="263"/>
      <c r="B135" s="260"/>
      <c r="C135" s="189">
        <v>2020</v>
      </c>
      <c r="D135" s="186">
        <v>4.3270354196942418E-2</v>
      </c>
      <c r="E135" s="186">
        <v>3.7664091417373591E-2</v>
      </c>
      <c r="F135" s="186">
        <v>1.7819085597110924E-3</v>
      </c>
      <c r="G135" s="196">
        <v>334.12390647732053</v>
      </c>
    </row>
    <row r="136" spans="1:7" ht="12.75" thickBot="1" x14ac:dyDescent="0.4">
      <c r="A136" s="263"/>
      <c r="B136" s="260"/>
      <c r="C136" s="197">
        <v>2021</v>
      </c>
      <c r="D136" s="206">
        <v>3.6774621789009969E-2</v>
      </c>
      <c r="E136" s="206">
        <v>3.2517756124502091E-2</v>
      </c>
      <c r="F136" s="206">
        <v>1.0431023844799184E-3</v>
      </c>
      <c r="G136" s="207">
        <v>317.19573810863591</v>
      </c>
    </row>
    <row r="137" spans="1:7" ht="12.75" thickBot="1" x14ac:dyDescent="0.4">
      <c r="A137" s="264"/>
      <c r="B137" s="261"/>
      <c r="C137" s="197">
        <v>2022</v>
      </c>
      <c r="D137" s="198">
        <v>3.1753424581186428E-2</v>
      </c>
      <c r="E137" s="198">
        <v>2.7444140219798959E-2</v>
      </c>
      <c r="F137" s="198">
        <v>1.037566464595571E-3</v>
      </c>
      <c r="G137" s="199">
        <v>304.81512142119465</v>
      </c>
    </row>
    <row r="138" spans="1:7" ht="12.75" thickBot="1" x14ac:dyDescent="0.4">
      <c r="A138" s="200"/>
      <c r="B138" s="191"/>
      <c r="C138" s="192"/>
      <c r="D138" s="193" t="s">
        <v>48</v>
      </c>
      <c r="E138" s="194" t="s">
        <v>84</v>
      </c>
      <c r="F138" s="194" t="s">
        <v>85</v>
      </c>
      <c r="G138" s="195" t="s">
        <v>49</v>
      </c>
    </row>
    <row r="139" spans="1:7" x14ac:dyDescent="0.35">
      <c r="A139" s="229" t="s">
        <v>115</v>
      </c>
      <c r="B139" s="259" t="s">
        <v>92</v>
      </c>
      <c r="C139" s="189">
        <v>1997</v>
      </c>
      <c r="D139" s="186">
        <v>1.7245843082327668</v>
      </c>
      <c r="E139" s="186">
        <v>3.9439851309970302</v>
      </c>
      <c r="F139" s="186">
        <v>2.5832527256572532E-2</v>
      </c>
      <c r="G139" s="196">
        <v>899.88319665510505</v>
      </c>
    </row>
    <row r="140" spans="1:7" x14ac:dyDescent="0.35">
      <c r="A140" s="236"/>
      <c r="B140" s="260"/>
      <c r="C140" s="189">
        <v>1998</v>
      </c>
      <c r="D140" s="186">
        <v>0.93228655544745542</v>
      </c>
      <c r="E140" s="186">
        <v>2.4197637639188918</v>
      </c>
      <c r="F140" s="186">
        <v>1.4696069102530252E-2</v>
      </c>
      <c r="G140" s="196">
        <v>989.87759356097399</v>
      </c>
    </row>
    <row r="141" spans="1:7" x14ac:dyDescent="0.35">
      <c r="A141" s="236"/>
      <c r="B141" s="260"/>
      <c r="C141" s="189">
        <v>1999</v>
      </c>
      <c r="D141" s="186">
        <v>0.78765980450173367</v>
      </c>
      <c r="E141" s="186">
        <v>3.695115913336279</v>
      </c>
      <c r="F141" s="186">
        <v>2.4084154960961744E-2</v>
      </c>
      <c r="G141" s="196">
        <v>913.0009334583533</v>
      </c>
    </row>
    <row r="142" spans="1:7" x14ac:dyDescent="0.35">
      <c r="A142" s="236"/>
      <c r="B142" s="260"/>
      <c r="C142" s="189">
        <v>2000</v>
      </c>
      <c r="D142" s="186">
        <v>0.77045429628528861</v>
      </c>
      <c r="E142" s="186">
        <v>3.3565388869058044</v>
      </c>
      <c r="F142" s="186">
        <v>2.164390493922708E-2</v>
      </c>
      <c r="G142" s="196">
        <v>932.19278547469276</v>
      </c>
    </row>
    <row r="143" spans="1:7" x14ac:dyDescent="0.35">
      <c r="A143" s="236"/>
      <c r="B143" s="260"/>
      <c r="C143" s="189">
        <v>2001</v>
      </c>
      <c r="D143" s="186">
        <v>0.69624451530257614</v>
      </c>
      <c r="E143" s="186">
        <v>3.9390271911412964</v>
      </c>
      <c r="F143" s="186">
        <v>2.591168043313619E-2</v>
      </c>
      <c r="G143" s="196">
        <v>896.68076612887364</v>
      </c>
    </row>
    <row r="144" spans="1:7" x14ac:dyDescent="0.35">
      <c r="A144" s="236"/>
      <c r="B144" s="260"/>
      <c r="C144" s="189">
        <v>2002</v>
      </c>
      <c r="D144" s="186">
        <v>0.57705972041749543</v>
      </c>
      <c r="E144" s="186">
        <v>3.411880983573663</v>
      </c>
      <c r="F144" s="186">
        <v>2.9457574194139399E-2</v>
      </c>
      <c r="G144" s="196">
        <v>868.99750796769308</v>
      </c>
    </row>
    <row r="145" spans="1:7" x14ac:dyDescent="0.35">
      <c r="A145" s="236"/>
      <c r="B145" s="260"/>
      <c r="C145" s="189">
        <v>2003</v>
      </c>
      <c r="D145" s="186">
        <v>0.56544765754054205</v>
      </c>
      <c r="E145" s="186">
        <v>3.1412300831648245</v>
      </c>
      <c r="F145" s="186">
        <v>2.6877486177508601E-2</v>
      </c>
      <c r="G145" s="196">
        <v>888.63268344381765</v>
      </c>
    </row>
    <row r="146" spans="1:7" x14ac:dyDescent="0.35">
      <c r="A146" s="236"/>
      <c r="B146" s="260"/>
      <c r="C146" s="189">
        <v>2004</v>
      </c>
      <c r="D146" s="186">
        <v>0.42589507161420787</v>
      </c>
      <c r="E146" s="186">
        <v>3.2482786865907207</v>
      </c>
      <c r="F146" s="186">
        <v>2.9908680801726532E-2</v>
      </c>
      <c r="G146" s="196">
        <v>849.45830641360624</v>
      </c>
    </row>
    <row r="147" spans="1:7" x14ac:dyDescent="0.35">
      <c r="A147" s="236"/>
      <c r="B147" s="260"/>
      <c r="C147" s="189">
        <v>2005</v>
      </c>
      <c r="D147" s="186">
        <v>0.37060487556331451</v>
      </c>
      <c r="E147" s="186">
        <v>3.5239315679840151</v>
      </c>
      <c r="F147" s="186">
        <v>3.3521885816899383E-2</v>
      </c>
      <c r="G147" s="196">
        <v>819.9522575158054</v>
      </c>
    </row>
    <row r="148" spans="1:7" x14ac:dyDescent="0.35">
      <c r="A148" s="236"/>
      <c r="B148" s="260"/>
      <c r="C148" s="189">
        <v>2006</v>
      </c>
      <c r="D148" s="186">
        <v>0.37304049266708783</v>
      </c>
      <c r="E148" s="186">
        <v>2.7884055179017855</v>
      </c>
      <c r="F148" s="186">
        <v>2.4248586165477072E-2</v>
      </c>
      <c r="G148" s="196">
        <v>890.01341037128259</v>
      </c>
    </row>
    <row r="149" spans="1:7" x14ac:dyDescent="0.35">
      <c r="A149" s="236"/>
      <c r="B149" s="260"/>
      <c r="C149" s="189">
        <v>2007</v>
      </c>
      <c r="D149" s="186">
        <v>0.3282993575286195</v>
      </c>
      <c r="E149" s="186">
        <v>1.7305877127336617</v>
      </c>
      <c r="F149" s="186">
        <v>1.7451600720969941E-2</v>
      </c>
      <c r="G149" s="196">
        <v>888.49200391156182</v>
      </c>
    </row>
    <row r="150" spans="1:7" x14ac:dyDescent="0.35">
      <c r="A150" s="236"/>
      <c r="B150" s="260"/>
      <c r="C150" s="189">
        <v>2008</v>
      </c>
      <c r="D150" s="186">
        <v>0.27761592120688833</v>
      </c>
      <c r="E150" s="186">
        <v>1.7821740516329101</v>
      </c>
      <c r="F150" s="186">
        <v>2.1285914876841134E-2</v>
      </c>
      <c r="G150" s="196">
        <v>843.40216029001772</v>
      </c>
    </row>
    <row r="151" spans="1:7" x14ac:dyDescent="0.35">
      <c r="A151" s="236"/>
      <c r="B151" s="260"/>
      <c r="C151" s="189">
        <v>2009</v>
      </c>
      <c r="D151" s="186">
        <v>0.25162078384261111</v>
      </c>
      <c r="E151" s="186">
        <v>1.5965865060259457</v>
      </c>
      <c r="F151" s="186">
        <v>2.0209812383924285E-2</v>
      </c>
      <c r="G151" s="196">
        <v>851.6686829551162</v>
      </c>
    </row>
    <row r="152" spans="1:7" x14ac:dyDescent="0.35">
      <c r="A152" s="236"/>
      <c r="B152" s="260"/>
      <c r="C152" s="189">
        <v>2010</v>
      </c>
      <c r="D152" s="186">
        <v>0.20758410597418675</v>
      </c>
      <c r="E152" s="186">
        <v>0.34480933482671966</v>
      </c>
      <c r="F152" s="186">
        <v>1.2504501623530909E-2</v>
      </c>
      <c r="G152" s="196">
        <v>837.69408296924564</v>
      </c>
    </row>
    <row r="153" spans="1:7" x14ac:dyDescent="0.35">
      <c r="A153" s="236"/>
      <c r="B153" s="260"/>
      <c r="C153" s="189">
        <v>2011</v>
      </c>
      <c r="D153" s="186">
        <v>0.19002419240230983</v>
      </c>
      <c r="E153" s="186">
        <v>0.33704469906499879</v>
      </c>
      <c r="F153" s="186">
        <v>1.2466247154994085E-2</v>
      </c>
      <c r="G153" s="196">
        <v>831.09100344989406</v>
      </c>
    </row>
    <row r="154" spans="1:7" x14ac:dyDescent="0.35">
      <c r="A154" s="236"/>
      <c r="B154" s="260"/>
      <c r="C154" s="189">
        <v>2012</v>
      </c>
      <c r="D154" s="186">
        <v>0.18286366126502623</v>
      </c>
      <c r="E154" s="186">
        <v>0.31991700909600229</v>
      </c>
      <c r="F154" s="186">
        <v>1.0108805153319318E-2</v>
      </c>
      <c r="G154" s="196">
        <v>873.37408500775257</v>
      </c>
    </row>
    <row r="155" spans="1:7" x14ac:dyDescent="0.35">
      <c r="A155" s="236"/>
      <c r="B155" s="260"/>
      <c r="C155" s="189">
        <v>2013</v>
      </c>
      <c r="D155" s="186">
        <v>0.16853881413918209</v>
      </c>
      <c r="E155" s="186">
        <v>0.30929826006090205</v>
      </c>
      <c r="F155" s="186">
        <v>9.3307014872950848E-3</v>
      </c>
      <c r="G155" s="196">
        <v>885.77705464119879</v>
      </c>
    </row>
    <row r="156" spans="1:7" x14ac:dyDescent="0.35">
      <c r="A156" s="236"/>
      <c r="B156" s="260"/>
      <c r="C156" s="189">
        <v>2014</v>
      </c>
      <c r="D156" s="186">
        <v>0.1489238573863334</v>
      </c>
      <c r="E156" s="186">
        <v>0.30672326651728687</v>
      </c>
      <c r="F156" s="186">
        <v>1.0958881464673078E-2</v>
      </c>
      <c r="G156" s="196">
        <v>826.66915706020495</v>
      </c>
    </row>
    <row r="157" spans="1:7" x14ac:dyDescent="0.35">
      <c r="A157" s="236"/>
      <c r="B157" s="260"/>
      <c r="C157" s="189">
        <v>2015</v>
      </c>
      <c r="D157" s="186">
        <v>0.13633524946433001</v>
      </c>
      <c r="E157" s="186">
        <v>0.28519080595202362</v>
      </c>
      <c r="F157" s="186">
        <v>8.4321408448228882E-3</v>
      </c>
      <c r="G157" s="196">
        <v>878.08970233512912</v>
      </c>
    </row>
    <row r="158" spans="1:7" x14ac:dyDescent="0.35">
      <c r="A158" s="236"/>
      <c r="B158" s="260"/>
      <c r="C158" s="189">
        <v>2016</v>
      </c>
      <c r="D158" s="186">
        <v>0.11791241106667201</v>
      </c>
      <c r="E158" s="186">
        <v>0.24784518296189667</v>
      </c>
      <c r="F158" s="186">
        <v>7.791705521431754E-3</v>
      </c>
      <c r="G158" s="196">
        <v>868.04794974195227</v>
      </c>
    </row>
    <row r="159" spans="1:7" x14ac:dyDescent="0.35">
      <c r="A159" s="236"/>
      <c r="B159" s="260"/>
      <c r="C159" s="189">
        <v>2017</v>
      </c>
      <c r="D159" s="186">
        <v>0.10658668082725066</v>
      </c>
      <c r="E159" s="186">
        <v>0.22109347342909505</v>
      </c>
      <c r="F159" s="186">
        <v>9.5226629830607364E-3</v>
      </c>
      <c r="G159" s="196">
        <v>784.72601943223628</v>
      </c>
    </row>
    <row r="160" spans="1:7" x14ac:dyDescent="0.35">
      <c r="A160" s="236"/>
      <c r="B160" s="260"/>
      <c r="C160" s="189">
        <v>2018</v>
      </c>
      <c r="D160" s="186">
        <v>9.4144988680712E-2</v>
      </c>
      <c r="E160" s="186">
        <v>0.18107485132156592</v>
      </c>
      <c r="F160" s="186">
        <v>8.4090067908177569E-3</v>
      </c>
      <c r="G160" s="196">
        <v>745.17098616571559</v>
      </c>
    </row>
    <row r="161" spans="1:7" x14ac:dyDescent="0.35">
      <c r="A161" s="236"/>
      <c r="B161" s="260"/>
      <c r="C161" s="189">
        <v>2019</v>
      </c>
      <c r="D161" s="186">
        <v>8.487317687963114E-2</v>
      </c>
      <c r="E161" s="186">
        <v>0.15254525217131168</v>
      </c>
      <c r="F161" s="186">
        <v>6.9228617830284951E-3</v>
      </c>
      <c r="G161" s="196">
        <v>744.55506634266271</v>
      </c>
    </row>
    <row r="162" spans="1:7" x14ac:dyDescent="0.35">
      <c r="A162" s="236"/>
      <c r="B162" s="260"/>
      <c r="C162" s="189">
        <v>2020</v>
      </c>
      <c r="D162" s="186">
        <v>7.8520160252717963E-2</v>
      </c>
      <c r="E162" s="186">
        <v>0.1281998085474757</v>
      </c>
      <c r="F162" s="186">
        <v>5.5437888720492861E-3</v>
      </c>
      <c r="G162" s="196">
        <v>743.54053163134301</v>
      </c>
    </row>
    <row r="163" spans="1:7" ht="12.75" thickBot="1" x14ac:dyDescent="0.4">
      <c r="A163" s="236"/>
      <c r="B163" s="260"/>
      <c r="C163" s="197">
        <v>2021</v>
      </c>
      <c r="D163" s="206">
        <v>7.3466322274762533E-2</v>
      </c>
      <c r="E163" s="206">
        <v>0.10806899786382741</v>
      </c>
      <c r="F163" s="206">
        <v>4.3301766373349164E-3</v>
      </c>
      <c r="G163" s="207">
        <v>723.7116581457293</v>
      </c>
    </row>
    <row r="164" spans="1:7" ht="12.75" thickBot="1" x14ac:dyDescent="0.4">
      <c r="A164" s="230"/>
      <c r="B164" s="261"/>
      <c r="C164" s="197">
        <v>2022</v>
      </c>
      <c r="D164" s="198">
        <v>6.9385160148826536E-2</v>
      </c>
      <c r="E164" s="198">
        <v>8.901633752124713E-2</v>
      </c>
      <c r="F164" s="198">
        <v>3.2904512897210976E-3</v>
      </c>
      <c r="G164" s="199">
        <v>703.33664015986369</v>
      </c>
    </row>
    <row r="165" spans="1:7" ht="12.75" thickBot="1" x14ac:dyDescent="0.4">
      <c r="A165" s="190"/>
      <c r="B165" s="191"/>
      <c r="C165" s="192"/>
      <c r="D165" s="193" t="s">
        <v>48</v>
      </c>
      <c r="E165" s="194" t="s">
        <v>84</v>
      </c>
      <c r="F165" s="194" t="s">
        <v>85</v>
      </c>
      <c r="G165" s="195" t="s">
        <v>49</v>
      </c>
    </row>
    <row r="166" spans="1:7" x14ac:dyDescent="0.35">
      <c r="A166" s="229" t="s">
        <v>116</v>
      </c>
      <c r="B166" s="259" t="s">
        <v>93</v>
      </c>
      <c r="C166" s="189">
        <v>1997</v>
      </c>
      <c r="D166" s="186">
        <v>1.6824334809192327</v>
      </c>
      <c r="E166" s="186">
        <v>4.0555671183223705</v>
      </c>
      <c r="F166" s="186">
        <v>2.6666018536513247E-2</v>
      </c>
      <c r="G166" s="196">
        <v>1018.2317900271772</v>
      </c>
    </row>
    <row r="167" spans="1:7" x14ac:dyDescent="0.35">
      <c r="A167" s="236"/>
      <c r="B167" s="260"/>
      <c r="C167" s="189">
        <v>1998</v>
      </c>
      <c r="D167" s="186">
        <v>0.82481419370982578</v>
      </c>
      <c r="E167" s="186">
        <v>3.6073315369482377</v>
      </c>
      <c r="F167" s="186">
        <v>2.3434250363345305E-2</v>
      </c>
      <c r="G167" s="196">
        <v>1048.1707852397117</v>
      </c>
    </row>
    <row r="168" spans="1:7" x14ac:dyDescent="0.35">
      <c r="A168" s="236"/>
      <c r="B168" s="260"/>
      <c r="C168" s="189">
        <v>1999</v>
      </c>
      <c r="D168" s="186">
        <v>0.70836978430380981</v>
      </c>
      <c r="E168" s="186">
        <v>4.6874358783533774</v>
      </c>
      <c r="F168" s="186">
        <v>3.1369976724046317E-2</v>
      </c>
      <c r="G168" s="196">
        <v>972.17905068942048</v>
      </c>
    </row>
    <row r="169" spans="1:7" x14ac:dyDescent="0.35">
      <c r="A169" s="236"/>
      <c r="B169" s="260"/>
      <c r="C169" s="189">
        <v>2000</v>
      </c>
      <c r="D169" s="186">
        <v>0.68372442082357787</v>
      </c>
      <c r="E169" s="186">
        <v>4.6471594534047949</v>
      </c>
      <c r="F169" s="186">
        <v>3.1084252043474959E-2</v>
      </c>
      <c r="G169" s="196">
        <v>974.26803109840546</v>
      </c>
    </row>
    <row r="170" spans="1:7" x14ac:dyDescent="0.35">
      <c r="A170" s="236"/>
      <c r="B170" s="260"/>
      <c r="C170" s="189">
        <v>2001</v>
      </c>
      <c r="D170" s="186">
        <v>0.63163730873588431</v>
      </c>
      <c r="E170" s="186">
        <v>4.9559692158214537</v>
      </c>
      <c r="F170" s="186">
        <v>3.3339794769157854E-2</v>
      </c>
      <c r="G170" s="196">
        <v>951.69666780860439</v>
      </c>
    </row>
    <row r="171" spans="1:7" x14ac:dyDescent="0.35">
      <c r="A171" s="236"/>
      <c r="B171" s="260"/>
      <c r="C171" s="189">
        <v>2002</v>
      </c>
      <c r="D171" s="186">
        <v>0.52906927627576295</v>
      </c>
      <c r="E171" s="186">
        <v>4.005348167909089</v>
      </c>
      <c r="F171" s="186">
        <v>3.5145014392231486E-2</v>
      </c>
      <c r="G171" s="196">
        <v>936.48030895709769</v>
      </c>
    </row>
    <row r="172" spans="1:7" x14ac:dyDescent="0.35">
      <c r="A172" s="236"/>
      <c r="B172" s="260"/>
      <c r="C172" s="189">
        <v>2003</v>
      </c>
      <c r="D172" s="186">
        <v>0.50292989384213738</v>
      </c>
      <c r="E172" s="186">
        <v>4.0572271622116718</v>
      </c>
      <c r="F172" s="186">
        <v>3.5598715688091774E-2</v>
      </c>
      <c r="G172" s="196">
        <v>930.70084417480757</v>
      </c>
    </row>
    <row r="173" spans="1:7" x14ac:dyDescent="0.35">
      <c r="A173" s="236"/>
      <c r="B173" s="260"/>
      <c r="C173" s="189">
        <v>2004</v>
      </c>
      <c r="D173" s="186">
        <v>0.40647372945376381</v>
      </c>
      <c r="E173" s="186">
        <v>3.5495842992490458</v>
      </c>
      <c r="F173" s="186">
        <v>3.3800132306351365E-2</v>
      </c>
      <c r="G173" s="196">
        <v>932.29701646955687</v>
      </c>
    </row>
    <row r="174" spans="1:7" x14ac:dyDescent="0.35">
      <c r="A174" s="236"/>
      <c r="B174" s="260"/>
      <c r="C174" s="189">
        <v>2005</v>
      </c>
      <c r="D174" s="186">
        <v>0.34495329878564979</v>
      </c>
      <c r="E174" s="186">
        <v>4.0110343368922461</v>
      </c>
      <c r="F174" s="186">
        <v>3.9772114864037998E-2</v>
      </c>
      <c r="G174" s="196">
        <v>876.23976995384976</v>
      </c>
    </row>
    <row r="175" spans="1:7" x14ac:dyDescent="0.35">
      <c r="A175" s="236"/>
      <c r="B175" s="260"/>
      <c r="C175" s="189">
        <v>2006</v>
      </c>
      <c r="D175" s="186">
        <v>0.31215628983003268</v>
      </c>
      <c r="E175" s="186">
        <v>4.2774461777746913</v>
      </c>
      <c r="F175" s="186">
        <v>4.3110966113493715E-2</v>
      </c>
      <c r="G175" s="196">
        <v>843.13016459188191</v>
      </c>
    </row>
    <row r="176" spans="1:7" x14ac:dyDescent="0.35">
      <c r="A176" s="236"/>
      <c r="B176" s="260"/>
      <c r="C176" s="189">
        <v>2007</v>
      </c>
      <c r="D176" s="186">
        <v>0.26784663497529093</v>
      </c>
      <c r="E176" s="186">
        <v>2.3599618131323394</v>
      </c>
      <c r="F176" s="186">
        <v>2.9850931846928684E-2</v>
      </c>
      <c r="G176" s="196">
        <v>854.79035374842272</v>
      </c>
    </row>
    <row r="177" spans="1:7" x14ac:dyDescent="0.35">
      <c r="A177" s="236"/>
      <c r="B177" s="260"/>
      <c r="C177" s="189">
        <v>2008</v>
      </c>
      <c r="D177" s="186">
        <v>0.2514308846767076</v>
      </c>
      <c r="E177" s="186">
        <v>2.2183749488781532</v>
      </c>
      <c r="F177" s="186">
        <v>2.8637466963026877E-2</v>
      </c>
      <c r="G177" s="196">
        <v>865.26790441512446</v>
      </c>
    </row>
    <row r="178" spans="1:7" x14ac:dyDescent="0.35">
      <c r="A178" s="236"/>
      <c r="B178" s="260"/>
      <c r="C178" s="189">
        <v>2009</v>
      </c>
      <c r="D178" s="186">
        <v>0.24403747530865025</v>
      </c>
      <c r="E178" s="186">
        <v>1.8284377346201175</v>
      </c>
      <c r="F178" s="186">
        <v>2.3469223908861581E-2</v>
      </c>
      <c r="G178" s="196">
        <v>927.26081120251411</v>
      </c>
    </row>
    <row r="179" spans="1:7" x14ac:dyDescent="0.35">
      <c r="A179" s="236"/>
      <c r="B179" s="260"/>
      <c r="C179" s="189">
        <v>2010</v>
      </c>
      <c r="D179" s="186">
        <v>0.18320977831927518</v>
      </c>
      <c r="E179" s="186">
        <v>0.37892562498973614</v>
      </c>
      <c r="F179" s="186">
        <v>1.700335356071352E-2</v>
      </c>
      <c r="G179" s="196">
        <v>851.14942046565375</v>
      </c>
    </row>
    <row r="180" spans="1:7" x14ac:dyDescent="0.35">
      <c r="A180" s="236"/>
      <c r="B180" s="260"/>
      <c r="C180" s="189">
        <v>2011</v>
      </c>
      <c r="D180" s="186">
        <v>0.17346439057194493</v>
      </c>
      <c r="E180" s="186">
        <v>0.36999090156365683</v>
      </c>
      <c r="F180" s="186">
        <v>1.6427567215854828E-2</v>
      </c>
      <c r="G180" s="196">
        <v>851.92395978971979</v>
      </c>
    </row>
    <row r="181" spans="1:7" x14ac:dyDescent="0.35">
      <c r="A181" s="236"/>
      <c r="B181" s="260"/>
      <c r="C181" s="189">
        <v>2012</v>
      </c>
      <c r="D181" s="186">
        <v>0.16226911688934867</v>
      </c>
      <c r="E181" s="186">
        <v>0.36258878593920224</v>
      </c>
      <c r="F181" s="186">
        <v>1.6251964501408079E-2</v>
      </c>
      <c r="G181" s="196">
        <v>842.52912379796783</v>
      </c>
    </row>
    <row r="182" spans="1:7" x14ac:dyDescent="0.35">
      <c r="A182" s="236"/>
      <c r="B182" s="260"/>
      <c r="C182" s="189">
        <v>2013</v>
      </c>
      <c r="D182" s="186">
        <v>0.15547810351543256</v>
      </c>
      <c r="E182" s="186">
        <v>0.35147419213211739</v>
      </c>
      <c r="F182" s="186">
        <v>1.4837017678085825E-2</v>
      </c>
      <c r="G182" s="196">
        <v>864.52498935586061</v>
      </c>
    </row>
    <row r="183" spans="1:7" x14ac:dyDescent="0.35">
      <c r="A183" s="236"/>
      <c r="B183" s="260"/>
      <c r="C183" s="189">
        <v>2014</v>
      </c>
      <c r="D183" s="186">
        <v>0.14461549345588706</v>
      </c>
      <c r="E183" s="186">
        <v>0.34229112233577064</v>
      </c>
      <c r="F183" s="186">
        <v>1.4649424225858567E-2</v>
      </c>
      <c r="G183" s="196">
        <v>837.34598736665112</v>
      </c>
    </row>
    <row r="184" spans="1:7" x14ac:dyDescent="0.35">
      <c r="A184" s="236"/>
      <c r="B184" s="260"/>
      <c r="C184" s="189">
        <v>2015</v>
      </c>
      <c r="D184" s="186">
        <v>0.1351113025561097</v>
      </c>
      <c r="E184" s="186">
        <v>0.33089610836537792</v>
      </c>
      <c r="F184" s="186">
        <v>1.4066541396050639E-2</v>
      </c>
      <c r="G184" s="196">
        <v>829.99399785559876</v>
      </c>
    </row>
    <row r="185" spans="1:7" x14ac:dyDescent="0.35">
      <c r="A185" s="236"/>
      <c r="B185" s="260"/>
      <c r="C185" s="189">
        <v>2016</v>
      </c>
      <c r="D185" s="186">
        <v>0.12616304222166488</v>
      </c>
      <c r="E185" s="186">
        <v>0.2864553571025944</v>
      </c>
      <c r="F185" s="186">
        <v>1.4854101467509633E-2</v>
      </c>
      <c r="G185" s="196">
        <v>758.233765715304</v>
      </c>
    </row>
    <row r="186" spans="1:7" x14ac:dyDescent="0.35">
      <c r="A186" s="236"/>
      <c r="B186" s="260"/>
      <c r="C186" s="189">
        <v>2017</v>
      </c>
      <c r="D186" s="186">
        <v>0.11701587920269323</v>
      </c>
      <c r="E186" s="186">
        <v>0.24159781104962669</v>
      </c>
      <c r="F186" s="186">
        <v>1.3093404038956563E-2</v>
      </c>
      <c r="G186" s="196">
        <v>766.75124831591052</v>
      </c>
    </row>
    <row r="187" spans="1:7" x14ac:dyDescent="0.35">
      <c r="A187" s="236"/>
      <c r="B187" s="260"/>
      <c r="C187" s="189">
        <v>2018</v>
      </c>
      <c r="D187" s="186">
        <v>0.10875853677178038</v>
      </c>
      <c r="E187" s="186">
        <v>0.1932246333662743</v>
      </c>
      <c r="F187" s="186">
        <v>1.2124071407536336E-2</v>
      </c>
      <c r="G187" s="196">
        <v>724.76851323162521</v>
      </c>
    </row>
    <row r="188" spans="1:7" x14ac:dyDescent="0.35">
      <c r="A188" s="236"/>
      <c r="B188" s="260"/>
      <c r="C188" s="189">
        <v>2019</v>
      </c>
      <c r="D188" s="186">
        <v>0.10202355535768029</v>
      </c>
      <c r="E188" s="186">
        <v>0.16107121852624653</v>
      </c>
      <c r="F188" s="186">
        <v>1.1086731673803486E-2</v>
      </c>
      <c r="G188" s="196">
        <v>726.54653062805551</v>
      </c>
    </row>
    <row r="189" spans="1:7" x14ac:dyDescent="0.35">
      <c r="A189" s="236"/>
      <c r="B189" s="260"/>
      <c r="C189" s="189">
        <v>2020</v>
      </c>
      <c r="D189" s="186">
        <v>9.6615451888664786E-2</v>
      </c>
      <c r="E189" s="186">
        <v>0.13229072668915187</v>
      </c>
      <c r="F189" s="186">
        <v>9.9702815922438001E-3</v>
      </c>
      <c r="G189" s="196">
        <v>729.08457510720496</v>
      </c>
    </row>
    <row r="190" spans="1:7" ht="12.75" thickBot="1" x14ac:dyDescent="0.4">
      <c r="A190" s="236"/>
      <c r="B190" s="260"/>
      <c r="C190" s="197">
        <v>2021</v>
      </c>
      <c r="D190" s="206">
        <v>9.1715914442196136E-2</v>
      </c>
      <c r="E190" s="206">
        <v>0.10714216936299492</v>
      </c>
      <c r="F190" s="206">
        <v>8.8050898551951355E-3</v>
      </c>
      <c r="G190" s="207">
        <v>713.68610791637457</v>
      </c>
    </row>
    <row r="191" spans="1:7" ht="12.75" thickBot="1" x14ac:dyDescent="0.4">
      <c r="A191" s="230"/>
      <c r="B191" s="261"/>
      <c r="C191" s="197">
        <v>2022</v>
      </c>
      <c r="D191" s="198">
        <v>8.7161446653703331E-2</v>
      </c>
      <c r="E191" s="198">
        <v>8.3470248346292783E-2</v>
      </c>
      <c r="F191" s="198">
        <v>7.604190182528326E-3</v>
      </c>
      <c r="G191" s="199">
        <v>698.30842026381242</v>
      </c>
    </row>
  </sheetData>
  <sheetProtection algorithmName="SHA-512" hashValue="fLrtvICSKI0hAGC1lNqAQtSV/JZOZ/qCz/dqi8ZbYWjQMx/HVcA6InKJpqPmguVCJ7Zz17OK9YZmusdHlpEljA==" saltValue="IpBdIz+mxVYOKOBibsTXOA==" spinCount="100000" sheet="1" objects="1" scenarios="1"/>
  <mergeCells count="41">
    <mergeCell ref="A58:A83"/>
    <mergeCell ref="B58:B83"/>
    <mergeCell ref="A85:A110"/>
    <mergeCell ref="B85:B110"/>
    <mergeCell ref="A54:G54"/>
    <mergeCell ref="A55:A57"/>
    <mergeCell ref="B55:B57"/>
    <mergeCell ref="C55:C57"/>
    <mergeCell ref="D55:G55"/>
    <mergeCell ref="D56:G56"/>
    <mergeCell ref="A166:A191"/>
    <mergeCell ref="B166:B191"/>
    <mergeCell ref="A112:A137"/>
    <mergeCell ref="B112:B137"/>
    <mergeCell ref="A139:A164"/>
    <mergeCell ref="B139:B164"/>
    <mergeCell ref="A5:K5"/>
    <mergeCell ref="A6:A8"/>
    <mergeCell ref="B6:B8"/>
    <mergeCell ref="C6:C8"/>
    <mergeCell ref="D6:K6"/>
    <mergeCell ref="D7:G7"/>
    <mergeCell ref="H7:K7"/>
    <mergeCell ref="A9:A10"/>
    <mergeCell ref="B9:B10"/>
    <mergeCell ref="H9:K9"/>
    <mergeCell ref="H10:K10"/>
    <mergeCell ref="A11:A12"/>
    <mergeCell ref="B11:B12"/>
    <mergeCell ref="A13:A14"/>
    <mergeCell ref="B13:B14"/>
    <mergeCell ref="A15:A16"/>
    <mergeCell ref="B15:B16"/>
    <mergeCell ref="A17:A18"/>
    <mergeCell ref="B17:B18"/>
    <mergeCell ref="H17:K17"/>
    <mergeCell ref="H18:K18"/>
    <mergeCell ref="A19:A20"/>
    <mergeCell ref="B19:B20"/>
    <mergeCell ref="H19:K19"/>
    <mergeCell ref="H20:K20"/>
  </mergeCells>
  <pageMargins left="0.42" right="0.5" top="1" bottom="0.75" header="0.5" footer="0.5"/>
  <pageSetup scale="85" orientation="landscape" cellComments="asDisplayed" r:id="rId1"/>
  <headerFooter alignWithMargins="0">
    <oddFooter>&amp;C&amp;F&amp;R&amp;D &amp;T]</oddFooter>
  </headerFooter>
  <customProperties>
    <customPr name="fd66d2773"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50</vt:i4>
      </vt:variant>
    </vt:vector>
  </HeadingPairs>
  <TitlesOfParts>
    <vt:vector size="55" baseType="lpstr">
      <vt:lpstr>Instructions</vt:lpstr>
      <vt:lpstr>Gen'l Info</vt:lpstr>
      <vt:lpstr>CE calcs</vt:lpstr>
      <vt:lpstr>Notes and Assumptions</vt:lpstr>
      <vt:lpstr>Emission Factors</vt:lpstr>
      <vt:lpstr>Annual_CO2_Emissions</vt:lpstr>
      <vt:lpstr>Annual_Emission_Reductions_ROG_NOx_PM</vt:lpstr>
      <vt:lpstr>Annual_NOx_Emissions</vt:lpstr>
      <vt:lpstr>Annual_PM_Emissions</vt:lpstr>
      <vt:lpstr>Annual_ROG_Emissions</vt:lpstr>
      <vt:lpstr>Annual_Weighted_PM_Emissions</vt:lpstr>
      <vt:lpstr>'Gen''l Info'!BVMT</vt:lpstr>
      <vt:lpstr>BVMT</vt:lpstr>
      <vt:lpstr>'Gen''l Info'!BVMTNOxfactor</vt:lpstr>
      <vt:lpstr>BVMTNOxfactor</vt:lpstr>
      <vt:lpstr>'Gen''l Info'!BVMTPM10factor</vt:lpstr>
      <vt:lpstr>BVMTPM10factor</vt:lpstr>
      <vt:lpstr>'Gen''l Info'!BVMTROGfactor</vt:lpstr>
      <vt:lpstr>BVMTROGfactor</vt:lpstr>
      <vt:lpstr>Clean_Air_Policies_Points</vt:lpstr>
      <vt:lpstr>CoFund</vt:lpstr>
      <vt:lpstr>Disadvantaged_Community_Points</vt:lpstr>
      <vt:lpstr>Greenhouse_Gas_Points</vt:lpstr>
      <vt:lpstr>Lifetime_CO2_Emissions</vt:lpstr>
      <vt:lpstr>Lifetime_Emission_Reductions_ROG_NOx_PM</vt:lpstr>
      <vt:lpstr>Lifetime_NOx_Emissions</vt:lpstr>
      <vt:lpstr>Lifetime_PM_Emissions</vt:lpstr>
      <vt:lpstr>Lifetime_ROG_Emissions</vt:lpstr>
      <vt:lpstr>Lifetime_Weighted_PM_Emissions</vt:lpstr>
      <vt:lpstr>New_Vehicle_PM_Emission_Factor__gr_mi</vt:lpstr>
      <vt:lpstr>Other_Project_Attributes_Points</vt:lpstr>
      <vt:lpstr>'CE calcs'!Print_Area</vt:lpstr>
      <vt:lpstr>'Emission Factors'!Print_Area</vt:lpstr>
      <vt:lpstr>'Gen''l Info'!Print_Area</vt:lpstr>
      <vt:lpstr>Instructions!Print_Area</vt:lpstr>
      <vt:lpstr>Project_Sponsor_Address</vt:lpstr>
      <vt:lpstr>Project_Sponsor_City</vt:lpstr>
      <vt:lpstr>Project_Sponsor_Contact</vt:lpstr>
      <vt:lpstr>'Gen''l Info'!Project_Sponsor_Email</vt:lpstr>
      <vt:lpstr>Project_Sponsor_Email</vt:lpstr>
      <vt:lpstr>Project_Sponsor_Phone_Number</vt:lpstr>
      <vt:lpstr>'Gen''l Info'!Promote_Alternative_Transportation_Modes</vt:lpstr>
      <vt:lpstr>Promote_Alternative_Transportation_Modes</vt:lpstr>
      <vt:lpstr>'Gen''l Info'!Public_Non_Public_Entity</vt:lpstr>
      <vt:lpstr>Sensitive_Communities_Points</vt:lpstr>
      <vt:lpstr>TFCA_Cost_40_Percent</vt:lpstr>
      <vt:lpstr>'Gen''l Info'!TFCA_Cost_60_Percent</vt:lpstr>
      <vt:lpstr>TFCA_Cost_60_Percent</vt:lpstr>
      <vt:lpstr>TFCA_Cost_Effectiveness</vt:lpstr>
      <vt:lpstr>TFCA_Weighted_Cost_Effectiveness</vt:lpstr>
      <vt:lpstr>Total_New_EVs</vt:lpstr>
      <vt:lpstr>Total_Points</vt:lpstr>
      <vt:lpstr>Total_Project_Cost</vt:lpstr>
      <vt:lpstr>Total_TFCA_Cost</vt:lpstr>
      <vt:lpstr>Yrs_Effectiveness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Hui</dc:creator>
  <cp:lastModifiedBy>Author</cp:lastModifiedBy>
  <cp:lastPrinted>2014-12-20T00:25:18Z</cp:lastPrinted>
  <dcterms:created xsi:type="dcterms:W3CDTF">1998-03-03T01:20:13Z</dcterms:created>
  <dcterms:modified xsi:type="dcterms:W3CDTF">2023-02-06T16:59:46Z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odel_type">
    <vt:lpwstr>GrantRequest</vt:lpwstr>
  </property>
  <property fmtid="{D5CDD505-2E9C-101B-9397-08002B2CF9AE}" pid="3" name="h4faf8f5a">
    <vt:lpwstr>{"st":1,"snapHeaders":true,"column":1,"row":1,"isHeaderVisible":true}</vt:lpwstr>
  </property>
  <property fmtid="{D5CDD505-2E9C-101B-9397-08002B2CF9AE}" pid="4" name="hc972d263">
    <vt:lpwstr>{"st":2,"snapHeaders":true,"column":1,"row":1,"isHeaderVisible":true}</vt:lpwstr>
  </property>
  <property fmtid="{D5CDD505-2E9C-101B-9397-08002B2CF9AE}" pid="5" name="h9cd7630d">
    <vt:lpwstr>{"st":3,"snapHeaders":true,"column":1,"row":1,"isHeaderVisible":true}</vt:lpwstr>
  </property>
  <property fmtid="{D5CDD505-2E9C-101B-9397-08002B2CF9AE}" pid="6" name="hf49511e8">
    <vt:lpwstr>{"st":4,"snapHeaders":true,"column":1,"row":1,"isHeaderVisible":true}</vt:lpwstr>
  </property>
  <property fmtid="{D5CDD505-2E9C-101B-9397-08002B2CF9AE}" pid="7" name="hd66d2773">
    <vt:lpwstr>{"st":5,"snapHeaders":true,"column":1,"row":1,"isHeaderVisible":true}</vt:lpwstr>
  </property>
  <property fmtid="{D5CDD505-2E9C-101B-9397-08002B2CF9AE}" pid="8" name="version">
    <vt:lpwstr>33.1.0</vt:lpwstr>
  </property>
</Properties>
</file>